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defaultThemeVersion="124226"/>
  <bookViews>
    <workbookView xWindow="-15" yWindow="-15" windowWidth="11970" windowHeight="6975" activeTab="1"/>
  </bookViews>
  <sheets>
    <sheet name="Påtegning" sheetId="3" r:id="rId1"/>
    <sheet name="kro" sheetId="1" r:id="rId2"/>
    <sheet name="spec" sheetId="2" r:id="rId3"/>
  </sheets>
  <definedNames>
    <definedName name="_Regression_Int" localSheetId="1" hidden="1">1</definedName>
    <definedName name="_Regression_Int" localSheetId="2" hidden="1">1</definedName>
    <definedName name="_xlnm.Print_Area" localSheetId="1">kro!$A$1:$I$191</definedName>
    <definedName name="_xlnm.Print_Area" localSheetId="2">spec!$A$1:$N$179</definedName>
    <definedName name="Udskriftsområde_MI" localSheetId="1">kro!$A$1:$H$465</definedName>
    <definedName name="Udskriftsområde_MI" localSheetId="2">spec!#REF!</definedName>
  </definedNames>
  <calcPr calcId="145621"/>
</workbook>
</file>

<file path=xl/calcChain.xml><?xml version="1.0" encoding="utf-8"?>
<calcChain xmlns="http://schemas.openxmlformats.org/spreadsheetml/2006/main">
  <c r="F63" i="2" l="1"/>
  <c r="F180" i="1" l="1"/>
  <c r="H188" i="1"/>
  <c r="H185" i="1"/>
  <c r="H183" i="1"/>
  <c r="H174" i="1"/>
  <c r="H168" i="1"/>
  <c r="H162" i="1"/>
  <c r="H156" i="1"/>
  <c r="H154" i="1"/>
  <c r="H150" i="1"/>
  <c r="H141" i="1"/>
  <c r="M157" i="2" l="1"/>
  <c r="E92" i="1"/>
  <c r="F62" i="2"/>
  <c r="F61" i="2"/>
  <c r="F42" i="2"/>
  <c r="F50" i="2"/>
  <c r="F47" i="2"/>
  <c r="F45" i="2"/>
  <c r="J102" i="2" l="1"/>
  <c r="F102" i="2"/>
  <c r="M97" i="2"/>
  <c r="K86" i="2"/>
  <c r="G106" i="1" s="1"/>
  <c r="M103" i="2"/>
  <c r="E116" i="1" s="1"/>
  <c r="K74" i="2"/>
  <c r="G99" i="1" s="1"/>
  <c r="F51" i="2"/>
  <c r="F46" i="2"/>
  <c r="K52" i="2"/>
  <c r="K29" i="2"/>
  <c r="K31" i="2" s="1"/>
  <c r="K9" i="2"/>
  <c r="K11" i="2" s="1"/>
  <c r="K55" i="2" l="1"/>
  <c r="G95" i="1" s="1"/>
  <c r="M102" i="2"/>
  <c r="M45" i="2" l="1"/>
  <c r="H63" i="2" l="1"/>
  <c r="H61" i="2"/>
  <c r="H45" i="2"/>
  <c r="H49" i="2"/>
  <c r="H42" i="2"/>
  <c r="H46" i="2"/>
  <c r="H50" i="2"/>
  <c r="H47" i="2"/>
  <c r="H38" i="2"/>
  <c r="H24" i="2"/>
  <c r="M174" i="2" l="1"/>
  <c r="M129" i="2" l="1"/>
  <c r="F139" i="1" s="1"/>
  <c r="H102" i="2"/>
  <c r="H22" i="2" l="1"/>
  <c r="F22" i="2"/>
  <c r="H86" i="2" l="1"/>
  <c r="F86" i="2"/>
  <c r="E106" i="1" s="1"/>
  <c r="H74" i="2"/>
  <c r="F74" i="2"/>
  <c r="E99" i="1" s="1"/>
  <c r="E100" i="1" s="1"/>
  <c r="H52" i="2"/>
  <c r="F52" i="2"/>
  <c r="H29" i="2"/>
  <c r="H31" i="2" s="1"/>
  <c r="F29" i="2"/>
  <c r="F31" i="2" s="1"/>
  <c r="F9" i="2"/>
  <c r="H9" i="2"/>
  <c r="F55" i="2" l="1"/>
  <c r="E95" i="1" s="1"/>
  <c r="F11" i="2"/>
  <c r="H55" i="2"/>
  <c r="H11" i="2"/>
  <c r="E97" i="1" l="1"/>
  <c r="E103" i="1" s="1"/>
  <c r="E109" i="1" s="1"/>
  <c r="E113" i="1" s="1"/>
  <c r="E115" i="1" s="1"/>
  <c r="E118" i="1" s="1"/>
  <c r="F166" i="1" s="1"/>
  <c r="F168" i="1" s="1"/>
  <c r="M170" i="2"/>
  <c r="F181" i="1" s="1"/>
  <c r="M151" i="2"/>
  <c r="J86" i="2"/>
  <c r="F106" i="1" s="1"/>
  <c r="J74" i="2"/>
  <c r="F162" i="1"/>
  <c r="M52" i="2"/>
  <c r="M22" i="2"/>
  <c r="M29" i="2"/>
  <c r="M9" i="2"/>
  <c r="M11" i="2" s="1"/>
  <c r="M80" i="2"/>
  <c r="J80" i="2"/>
  <c r="M37" i="2"/>
  <c r="J37" i="2"/>
  <c r="M86" i="2"/>
  <c r="H106" i="1" s="1"/>
  <c r="J29" i="2"/>
  <c r="J9" i="2"/>
  <c r="J11" i="2" s="1"/>
  <c r="M160" i="2"/>
  <c r="J22" i="2"/>
  <c r="M144" i="2"/>
  <c r="F150" i="1"/>
  <c r="M74" i="2"/>
  <c r="H99" i="1" s="1"/>
  <c r="H100" i="1" s="1"/>
  <c r="M175" i="2"/>
  <c r="M178" i="2" s="1"/>
  <c r="M179" i="2" s="1"/>
  <c r="N106" i="2"/>
  <c r="G100" i="1" l="1"/>
  <c r="F99" i="1"/>
  <c r="F100" i="1" s="1"/>
  <c r="F173" i="1"/>
  <c r="F174" i="1" s="1"/>
  <c r="M104" i="2"/>
  <c r="M31" i="2"/>
  <c r="M55" i="2" s="1"/>
  <c r="H95" i="1" s="1"/>
  <c r="H97" i="1" s="1"/>
  <c r="H103" i="1" s="1"/>
  <c r="H109" i="1" s="1"/>
  <c r="H113" i="1" s="1"/>
  <c r="H115" i="1" s="1"/>
  <c r="H118" i="1" s="1"/>
  <c r="M100" i="2"/>
  <c r="J52" i="2"/>
  <c r="J31" i="2"/>
  <c r="F154" i="1"/>
  <c r="F183" i="1"/>
  <c r="M106" i="2" l="1"/>
  <c r="F185" i="1"/>
  <c r="F188" i="1" s="1"/>
  <c r="J55" i="2"/>
  <c r="G97" i="1" l="1"/>
  <c r="G103" i="1" s="1"/>
  <c r="G109" i="1" s="1"/>
  <c r="G113" i="1" s="1"/>
  <c r="G115" i="1" s="1"/>
  <c r="G118" i="1" s="1"/>
  <c r="F95" i="1"/>
  <c r="F97" i="1" s="1"/>
  <c r="F103" i="1" s="1"/>
  <c r="F109" i="1" s="1"/>
  <c r="F113" i="1" s="1"/>
  <c r="F115" i="1" s="1"/>
  <c r="F118" i="1" s="1"/>
  <c r="F137" i="1"/>
  <c r="F141" i="1" s="1"/>
  <c r="F156" i="1" s="1"/>
  <c r="H193" i="1" s="1"/>
  <c r="K188" i="1" l="1"/>
</calcChain>
</file>

<file path=xl/sharedStrings.xml><?xml version="1.0" encoding="utf-8"?>
<sst xmlns="http://schemas.openxmlformats.org/spreadsheetml/2006/main" count="302" uniqueCount="247">
  <si>
    <t>I N D H O L D S F O R T E G N E L S E</t>
  </si>
  <si>
    <t>Noter</t>
  </si>
  <si>
    <t xml:space="preserve">   1</t>
  </si>
  <si>
    <t xml:space="preserve">                                                   </t>
  </si>
  <si>
    <t>A K T I V E R</t>
  </si>
  <si>
    <t>P A S S I V E R</t>
  </si>
  <si>
    <t xml:space="preserve">ÅRETS RESULTAT                          </t>
  </si>
  <si>
    <t>ANLÆGSAKTIVER:</t>
  </si>
  <si>
    <t>OMSÆTNINGSAKTIVER:</t>
  </si>
  <si>
    <t>EGENKAPITAL:</t>
  </si>
  <si>
    <t>GÆLD:</t>
  </si>
  <si>
    <t xml:space="preserve">KORTFRISTET GÆLD IALT                   </t>
  </si>
  <si>
    <t xml:space="preserve">GÆLD IALT                               </t>
  </si>
  <si>
    <t xml:space="preserve">PASSIVER IALT                           </t>
  </si>
  <si>
    <t>2.</t>
  </si>
  <si>
    <t>3.</t>
  </si>
  <si>
    <t>4.</t>
  </si>
  <si>
    <t>6.</t>
  </si>
  <si>
    <t>8.</t>
  </si>
  <si>
    <t>9.</t>
  </si>
  <si>
    <t>5.</t>
  </si>
  <si>
    <t>10.</t>
  </si>
  <si>
    <t>11.</t>
  </si>
  <si>
    <t>Noter:</t>
  </si>
  <si>
    <t xml:space="preserve">Finansielle indtægter                  </t>
  </si>
  <si>
    <t xml:space="preserve">Finansielle udgifter                   </t>
  </si>
  <si>
    <t xml:space="preserve">AKTIVER IALT                           </t>
  </si>
  <si>
    <t>OMSÆTNINGSAKTIVER IALT</t>
  </si>
  <si>
    <t>TILGODEHAVENDER IALT</t>
  </si>
  <si>
    <t>SPECIFIKATIONER</t>
  </si>
  <si>
    <t>7.</t>
  </si>
  <si>
    <t>Årets resultat</t>
  </si>
  <si>
    <t>Side   2</t>
  </si>
  <si>
    <t>Side   3</t>
  </si>
  <si>
    <t>LIKVIDE BEHOLDNINGER</t>
  </si>
  <si>
    <t>Den selvejende institution</t>
  </si>
  <si>
    <t>1.       DRIFTSUDVALGETS AKTIVITETER</t>
  </si>
  <si>
    <t>Regnskab</t>
  </si>
  <si>
    <t>Budget</t>
  </si>
  <si>
    <t>Vareforbrug</t>
  </si>
  <si>
    <t>Bruttofortjeneste</t>
  </si>
  <si>
    <t>Bruttoavance</t>
  </si>
  <si>
    <t>A.</t>
  </si>
  <si>
    <t>B.</t>
  </si>
  <si>
    <t>Udlejning af lokaler</t>
  </si>
  <si>
    <t>Viceværtbolig</t>
  </si>
  <si>
    <t>Selskabsudlejning</t>
  </si>
  <si>
    <t>-medlemsrabatter</t>
  </si>
  <si>
    <t>Udlejning hestelængen</t>
  </si>
  <si>
    <t>Foreningsudlejning m.v.</t>
  </si>
  <si>
    <t>Lejeindtægter i alt</t>
  </si>
  <si>
    <t>Løn m.v. rengøring</t>
  </si>
  <si>
    <t>Gage m.v. vicevært</t>
  </si>
  <si>
    <t>Løn og gager i alt</t>
  </si>
  <si>
    <t>Andre driftsudvalgsomkostninger</t>
  </si>
  <si>
    <t>Rengøringsartikler</t>
  </si>
  <si>
    <t>Vinduespolering</t>
  </si>
  <si>
    <t>Nyanskaffelser</t>
  </si>
  <si>
    <t>Fortæring, frivillige hjælpere</t>
  </si>
  <si>
    <t>Administration, kontorartikler m.v.</t>
  </si>
  <si>
    <t>Telefon og internet</t>
  </si>
  <si>
    <t>Øvrige omkostninger</t>
  </si>
  <si>
    <t>Omkostninger i alt</t>
  </si>
  <si>
    <t>aktiviteter</t>
  </si>
  <si>
    <t>EJENDOMMENS DRIFT :</t>
  </si>
  <si>
    <t>Elektricitet</t>
  </si>
  <si>
    <t>Gas</t>
  </si>
  <si>
    <t>Renovation</t>
  </si>
  <si>
    <t>Forsikring &amp; Alarm</t>
  </si>
  <si>
    <t>Afgifter Hillerød Kommune</t>
  </si>
  <si>
    <t>Vandafgifter</t>
  </si>
  <si>
    <t>RENTEUDGIFTER:</t>
  </si>
  <si>
    <t>Kreditorer, banker m.m.</t>
  </si>
  <si>
    <t>I alt</t>
  </si>
  <si>
    <t>FAST EJENDOM:</t>
  </si>
  <si>
    <t>(heraf grund kr. 755.500)</t>
  </si>
  <si>
    <t>Årets afskrivninger</t>
  </si>
  <si>
    <t>svarende til en forventet levetid for bygningerne på 50 år.</t>
  </si>
  <si>
    <t>Afskrivningerne på driverhuset er foretaget lineært med 4% p.a.</t>
  </si>
  <si>
    <t>svarende til en forventet levetid på bygningen på 25 år</t>
  </si>
  <si>
    <t>VAREBEHOLDNINGER</t>
  </si>
  <si>
    <t>LIKVIDE BEHOLDNINGER:</t>
  </si>
  <si>
    <t>Kontant beholdning</t>
  </si>
  <si>
    <t>Jyske Bank</t>
  </si>
  <si>
    <t>GÆLD, FORENINGEN FORSAMLINGSHUSETS</t>
  </si>
  <si>
    <t>VENNER:</t>
  </si>
  <si>
    <t>Kreditorer og skyldige omkostninger</t>
  </si>
  <si>
    <t>KREDITORER OG SKYLDIGE OMKOSTNINGER:</t>
  </si>
  <si>
    <t>Leverandører af varer- &amp; tjenesteydelser</t>
  </si>
  <si>
    <t>Feriepengeforpligtelse</t>
  </si>
  <si>
    <t>DEPOSITA OG FORUDBETALINGER:</t>
  </si>
  <si>
    <t>Deposita, nøgler</t>
  </si>
  <si>
    <t>Ubenyttede protektorbeviser, hestelængen</t>
  </si>
  <si>
    <t>PRIORITETSGÆLD:</t>
  </si>
  <si>
    <t>Realkredit Danmark, obligationsrestgæld</t>
  </si>
  <si>
    <t>Langfristet del</t>
  </si>
  <si>
    <t>Tilskud, Hillerød Kommune</t>
  </si>
  <si>
    <t>Overført til venneforeningen</t>
  </si>
  <si>
    <t>Resultat af driftsudvalgets</t>
  </si>
  <si>
    <t>INDTÆGTER I ALT</t>
  </si>
  <si>
    <t>Ejendommens drift</t>
  </si>
  <si>
    <t>Udgifter i alt</t>
  </si>
  <si>
    <t>Resultat før finansielle</t>
  </si>
  <si>
    <t>poster</t>
  </si>
  <si>
    <t xml:space="preserve">Resultat før ekstraordinære </t>
  </si>
  <si>
    <t>Gave fra Foreningen Forsam-</t>
  </si>
  <si>
    <t>lingshusets Venner</t>
  </si>
  <si>
    <t>Resultat før afskrivninger og</t>
  </si>
  <si>
    <t>afdrag terminer</t>
  </si>
  <si>
    <t>Afdrag terminer</t>
  </si>
  <si>
    <t>Resultat før afskrivninger</t>
  </si>
  <si>
    <t>Afskrivninger, bygninger</t>
  </si>
  <si>
    <t>MATERIELLE ANLÆGSAKTIVER</t>
  </si>
  <si>
    <t>Fast ejendom</t>
  </si>
  <si>
    <t>Inventar</t>
  </si>
  <si>
    <t xml:space="preserve">ANLÆGSAKTIVER IALT         </t>
  </si>
  <si>
    <t>Beholdning af buffétvarer</t>
  </si>
  <si>
    <t>Egenkapital i alt</t>
  </si>
  <si>
    <t>Langfristet gæld:</t>
  </si>
  <si>
    <t>Kortfristet gæld:</t>
  </si>
  <si>
    <t>Prioritetsgæld</t>
  </si>
  <si>
    <t>Langfristet gæld i alt</t>
  </si>
  <si>
    <t>Gæld Foreningen Forsamlingshusets venner</t>
  </si>
  <si>
    <t>Deposita &amp; forudbetalinger</t>
  </si>
  <si>
    <t>Kortfristet del af prioritetsgæld</t>
  </si>
  <si>
    <t>Resultatopgørelse</t>
  </si>
  <si>
    <t>Rengøringsselskab(er)</t>
  </si>
  <si>
    <t>Renter og bidrag terminer</t>
  </si>
  <si>
    <t>Rengøring betalt af lejere</t>
  </si>
  <si>
    <t xml:space="preserve">3.         </t>
  </si>
  <si>
    <t xml:space="preserve">2.      </t>
  </si>
  <si>
    <t xml:space="preserve">4.      </t>
  </si>
  <si>
    <t xml:space="preserve">5.       </t>
  </si>
  <si>
    <t>Afskrivningerne på oprindelige bygninger er foretaget lineært med 2% p.a.</t>
  </si>
  <si>
    <t>John Friis</t>
  </si>
  <si>
    <t>Erik Henrichsen</t>
  </si>
  <si>
    <t>Bordpynt m.m.</t>
  </si>
  <si>
    <t>Lønninger, sociale omkost.</t>
  </si>
  <si>
    <t>Foreningen Forsamlingshusets Venner.</t>
  </si>
  <si>
    <t>Deposita &amp; forudbetalt leje, kro</t>
  </si>
  <si>
    <t>Deposita &amp; forudbetalt leje, hestelængen</t>
  </si>
  <si>
    <t>GAVER:</t>
  </si>
  <si>
    <t>Licenser, afgifter og abonnementer</t>
  </si>
  <si>
    <t xml:space="preserve">Debitorer og forudbetalte omkostninger </t>
  </si>
  <si>
    <t xml:space="preserve">BALANCE </t>
  </si>
  <si>
    <t>BALANCE</t>
  </si>
  <si>
    <t>Datalønomkostninger &amp; e-conomic</t>
  </si>
  <si>
    <t>Handelsbanken</t>
  </si>
  <si>
    <t>Nykredit Bank</t>
  </si>
  <si>
    <t>C</t>
  </si>
  <si>
    <t>Udlejning borde m.m.</t>
  </si>
  <si>
    <t>Omprioritetsomkostninger</t>
  </si>
  <si>
    <t>Inventaret afskrives over 4 år.</t>
  </si>
  <si>
    <t>12.</t>
  </si>
  <si>
    <t>Efterstående noter 1-12 udgør en integrerende del af årsregnskabet.</t>
  </si>
  <si>
    <t>LEDELSESPÅTEGNING</t>
  </si>
  <si>
    <t xml:space="preserve">Årsregnskabet er aflagt i overensstemmelse med bogføringsloven og kommunens procedurer for </t>
  </si>
  <si>
    <t>regnskabsoplysninger fra Forsamlingshusene.</t>
  </si>
  <si>
    <t>Vi anser den valgte regnskabspraksis for hensigtsmæssig, således at årsregnskabet giver et</t>
  </si>
  <si>
    <t>retvisende billede af Institutionens aktiver og passiver, finansielle stilling samt resultat.</t>
  </si>
  <si>
    <t>Årsregnskabet indstilles til generalforsamlingens godkendelse.</t>
  </si>
  <si>
    <t>formand</t>
  </si>
  <si>
    <t>økonomiformand</t>
  </si>
  <si>
    <t>kasserer</t>
  </si>
  <si>
    <t>sekretær</t>
  </si>
  <si>
    <t>Lisbeth Larsen</t>
  </si>
  <si>
    <t>Flemming Jørgensen</t>
  </si>
  <si>
    <t>Christian Wolfhagen</t>
  </si>
  <si>
    <t>informationsudvalg</t>
  </si>
  <si>
    <t>bankoudvalg</t>
  </si>
  <si>
    <t>driftsudvalg</t>
  </si>
  <si>
    <t>Bruno Bjerre</t>
  </si>
  <si>
    <t>ejendomsudvalg</t>
  </si>
  <si>
    <t>kulturudvalg</t>
  </si>
  <si>
    <t>Tilde Gylling Bender</t>
  </si>
  <si>
    <t>FORSAMLINGSHUSET NØDEBO KRO</t>
  </si>
  <si>
    <t>RESULTATOPGØRELSE</t>
  </si>
  <si>
    <t>Camilla Svanebjerg</t>
  </si>
  <si>
    <t>Buffét drift</t>
  </si>
  <si>
    <t>Porto &amp; gebyrer</t>
  </si>
  <si>
    <t>Afskrivning stole i sal</t>
  </si>
  <si>
    <t>Anskaffelsessum 2011</t>
  </si>
  <si>
    <t>Saldo på mellemregningskonto 1. januar</t>
  </si>
  <si>
    <t>Øvrige forudbetalinger</t>
  </si>
  <si>
    <t>Afdrag kreditforeningslån</t>
  </si>
  <si>
    <t xml:space="preserve">Finansiering af Foreningen i løbet af året, netto </t>
  </si>
  <si>
    <t>Ejendommen er ved den seneste offentlige ejendomsvurdering  2012</t>
  </si>
  <si>
    <t xml:space="preserve"> ansat til en værdi af kr. 13,9 mill. Heraf grund 1.8 mil.</t>
  </si>
  <si>
    <t>Proppenge</t>
  </si>
  <si>
    <t>Foreningen Forsamlingshusets venner</t>
  </si>
  <si>
    <t xml:space="preserve">Regnskab </t>
  </si>
  <si>
    <t xml:space="preserve">Overskud/underskud vedr. driftsudvalgets </t>
  </si>
  <si>
    <t>2014</t>
  </si>
  <si>
    <t xml:space="preserve">Reparation og vedligeholdelse  </t>
  </si>
  <si>
    <t>Afbestillingsgebyrer</t>
  </si>
  <si>
    <t>Pianostemmer</t>
  </si>
  <si>
    <t>Afskrivning borde</t>
  </si>
  <si>
    <t>Overskud ved udlejning</t>
  </si>
  <si>
    <t>Driverhus</t>
  </si>
  <si>
    <t>Kro</t>
  </si>
  <si>
    <t>Tilgang 2015</t>
  </si>
  <si>
    <t>Afgang 2015</t>
  </si>
  <si>
    <t>Anskaffelsesværdi 30/06 2015</t>
  </si>
  <si>
    <t>Afskrivninger 1/1 2015</t>
  </si>
  <si>
    <t>Tilgang 2014 borde</t>
  </si>
  <si>
    <t>Afskrivninger 2014</t>
  </si>
  <si>
    <t>Kortfristet del (afdrag i 2016)</t>
  </si>
  <si>
    <t>Forudbetalt  Hillerød kommune mm.</t>
  </si>
  <si>
    <t>30/09-2014</t>
  </si>
  <si>
    <t>2016</t>
  </si>
  <si>
    <t>2015</t>
  </si>
  <si>
    <t>Afskrivninger pr 31/12-2015</t>
  </si>
  <si>
    <t>kro</t>
  </si>
  <si>
    <t>Afskrivninger 31/12-2015</t>
  </si>
  <si>
    <t>Regnskabsmæssig værdi 31/12-2015</t>
  </si>
  <si>
    <t>Beholdningen pr 31/12 2015 er opgjort til anskaffelsespriser</t>
  </si>
  <si>
    <t>31/12-2015</t>
  </si>
  <si>
    <t>Balance pr. 31/12- 2015</t>
  </si>
  <si>
    <t>Regnskabsmæssig værdi 31/12- 2015</t>
  </si>
  <si>
    <t>Pensioner</t>
  </si>
  <si>
    <t>ÅRSREGNSKAB   2015</t>
  </si>
  <si>
    <t xml:space="preserve">Gave skænket pr 31/12-2015 </t>
  </si>
  <si>
    <t>Lisa Kragh</t>
  </si>
  <si>
    <t>Mogens Hansen</t>
  </si>
  <si>
    <t>Jens Lassen</t>
  </si>
  <si>
    <t>Kirsten Aunstrup</t>
  </si>
  <si>
    <t>Merete Rosenberg</t>
  </si>
  <si>
    <t>Søren P. Østergaard</t>
  </si>
  <si>
    <t>Nødebo den   14. marts 2016</t>
  </si>
  <si>
    <t>næstformand</t>
  </si>
  <si>
    <t>REVISORERNES PÅTEGNING</t>
  </si>
  <si>
    <t xml:space="preserve">Som medlemsvalgte revisorer har vi gennemgået årsregnskaberne for Foreningen </t>
  </si>
  <si>
    <t>Forsamlingshusets Venner og Forsamlingshuset Nødebo Kro 2015.</t>
  </si>
  <si>
    <t>Vor gennemgang har ikke givet anledning til bemærkninger.</t>
  </si>
  <si>
    <t>Nødebo den 14. marts 2016</t>
  </si>
  <si>
    <t>Ledelsespåtegning og revisionspåtegning</t>
  </si>
  <si>
    <t>Side  4</t>
  </si>
  <si>
    <t>Side   6</t>
  </si>
  <si>
    <t>31/12-2014</t>
  </si>
  <si>
    <t>Tilgodehavende moms</t>
  </si>
  <si>
    <t>Bestyrelsen har dags dato aflagt årsregnskab for 2015 for Forsamlingshuset Nødebo Kro.</t>
  </si>
  <si>
    <t>Egenkapital 1. januar 2015</t>
  </si>
  <si>
    <t>Ejendom, Anskaffelsesværdi 1/1 2015</t>
  </si>
  <si>
    <t>Afskrivninger 2011-2014</t>
  </si>
  <si>
    <t>Gæld pr 31/12 2015</t>
  </si>
  <si>
    <t xml:space="preserve">A-skat, AMBI, ATP </t>
  </si>
  <si>
    <t>Feriepenge timelønnede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</si>
</sst>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(* #,##0.00_);_(* \(#,##0.00\);_(* &quot;-&quot;??_);_(@_)"/>
    <numFmt numFmtId="165" formatCode="#.##000"/>
    <numFmt numFmtId="166" formatCode="\$#,#00"/>
    <numFmt numFmtId="167" formatCode="#,#00"/>
    <numFmt numFmtId="168" formatCode="#,"/>
    <numFmt numFmtId="169" formatCode="_(* #,##0_);_(* \(#,##0\);_(* &quot;-&quot;??_);_(@_)"/>
    <numFmt numFmtId="170" formatCode="#,##0.0"/>
    <numFmt numFmtId="171" formatCode="_ * #,##0.0_ ;_ * \-#,##0.0_ ;_ * &quot;-&quot;?_ ;_ @_ "/>
  </numFmts>
  <fonts count="19" x14ac:knownFonts="1">
    <font>
      <sz val="12"/>
      <name val="Courier"/>
    </font>
    <font>
      <sz val="11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  <font>
      <sz val="8"/>
      <name val="Courier"/>
      <family val="3"/>
    </font>
    <font>
      <b/>
      <sz val="12"/>
      <name val="Courier"/>
      <family val="3"/>
    </font>
    <font>
      <b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sz val="12"/>
      <name val="Courier"/>
      <family val="3"/>
    </font>
    <font>
      <b/>
      <sz val="12"/>
      <name val="Courier"/>
      <family val="3"/>
    </font>
    <font>
      <sz val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6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168" fontId="3" fillId="0" borderId="0">
      <protection locked="0"/>
    </xf>
    <xf numFmtId="168" fontId="3" fillId="0" borderId="0">
      <protection locked="0"/>
    </xf>
    <xf numFmtId="165" fontId="2" fillId="0" borderId="0">
      <protection locked="0"/>
    </xf>
    <xf numFmtId="168" fontId="2" fillId="0" borderId="1">
      <protection locked="0"/>
    </xf>
  </cellStyleXfs>
  <cellXfs count="127">
    <xf numFmtId="0" fontId="0" fillId="0" borderId="0" xfId="0"/>
    <xf numFmtId="3" fontId="6" fillId="0" borderId="0" xfId="1" applyNumberFormat="1" applyFont="1"/>
    <xf numFmtId="3" fontId="6" fillId="0" borderId="2" xfId="1" applyNumberFormat="1" applyFont="1" applyBorder="1"/>
    <xf numFmtId="3" fontId="6" fillId="0" borderId="0" xfId="0" applyNumberFormat="1" applyFont="1"/>
    <xf numFmtId="3" fontId="6" fillId="0" borderId="0" xfId="1" applyNumberFormat="1" applyFont="1" applyBorder="1"/>
    <xf numFmtId="169" fontId="6" fillId="0" borderId="0" xfId="1" applyNumberFormat="1" applyFont="1"/>
    <xf numFmtId="3" fontId="6" fillId="0" borderId="2" xfId="1" applyNumberFormat="1" applyFont="1" applyBorder="1" applyProtection="1"/>
    <xf numFmtId="3" fontId="6" fillId="0" borderId="2" xfId="1" applyNumberFormat="1" applyFont="1" applyBorder="1" applyAlignment="1" applyProtection="1">
      <alignment horizontal="right"/>
    </xf>
    <xf numFmtId="3" fontId="6" fillId="0" borderId="0" xfId="1" applyNumberFormat="1" applyFont="1" applyFill="1" applyBorder="1" applyProtection="1"/>
    <xf numFmtId="3" fontId="5" fillId="0" borderId="0" xfId="1" applyNumberFormat="1" applyFont="1" applyProtection="1"/>
    <xf numFmtId="3" fontId="5" fillId="0" borderId="0" xfId="1" applyNumberFormat="1" applyFont="1" applyFill="1" applyBorder="1" applyProtection="1"/>
    <xf numFmtId="3" fontId="6" fillId="0" borderId="0" xfId="1" applyNumberFormat="1" applyFont="1" applyBorder="1" applyAlignment="1" applyProtection="1">
      <alignment horizontal="left"/>
    </xf>
    <xf numFmtId="3" fontId="6" fillId="0" borderId="0" xfId="1" applyNumberFormat="1" applyFont="1" applyBorder="1" applyProtection="1"/>
    <xf numFmtId="3" fontId="4" fillId="0" borderId="0" xfId="1" applyNumberFormat="1" applyFont="1" applyBorder="1" applyProtection="1"/>
    <xf numFmtId="3" fontId="6" fillId="0" borderId="0" xfId="1" applyNumberFormat="1" applyFont="1" applyAlignment="1" applyProtection="1">
      <alignment horizontal="left"/>
    </xf>
    <xf numFmtId="3" fontId="6" fillId="0" borderId="0" xfId="1" applyNumberFormat="1" applyFont="1" applyAlignment="1" applyProtection="1">
      <alignment horizontal="right"/>
    </xf>
    <xf numFmtId="3" fontId="6" fillId="0" borderId="0" xfId="1" applyNumberFormat="1" applyFont="1" applyProtection="1"/>
    <xf numFmtId="3" fontId="8" fillId="0" borderId="0" xfId="1" applyNumberFormat="1" applyFont="1" applyFill="1" applyAlignment="1" applyProtection="1"/>
    <xf numFmtId="3" fontId="6" fillId="0" borderId="3" xfId="1" applyNumberFormat="1" applyFont="1" applyFill="1" applyBorder="1" applyProtection="1"/>
    <xf numFmtId="3" fontId="8" fillId="0" borderId="0" xfId="1" applyNumberFormat="1" applyFont="1" applyAlignment="1" applyProtection="1">
      <alignment horizontal="left"/>
    </xf>
    <xf numFmtId="3" fontId="8" fillId="0" borderId="0" xfId="1" applyNumberFormat="1" applyFont="1" applyProtection="1"/>
    <xf numFmtId="3" fontId="6" fillId="0" borderId="0" xfId="1" applyNumberFormat="1" applyFont="1" applyFill="1" applyAlignment="1" applyProtection="1"/>
    <xf numFmtId="3" fontId="6" fillId="0" borderId="0" xfId="1" applyNumberFormat="1" applyFont="1" applyBorder="1" applyAlignment="1" applyProtection="1">
      <alignment horizontal="right"/>
    </xf>
    <xf numFmtId="3" fontId="6" fillId="0" borderId="0" xfId="1" applyNumberFormat="1" applyFont="1" applyAlignment="1" applyProtection="1">
      <alignment horizontal="center"/>
    </xf>
    <xf numFmtId="3" fontId="5" fillId="0" borderId="0" xfId="1" applyNumberFormat="1" applyFont="1" applyFill="1" applyAlignment="1" applyProtection="1"/>
    <xf numFmtId="3" fontId="6" fillId="0" borderId="0" xfId="1" applyNumberFormat="1" applyFont="1" applyAlignment="1">
      <alignment horizontal="right"/>
    </xf>
    <xf numFmtId="3" fontId="6" fillId="0" borderId="0" xfId="1" applyNumberFormat="1" applyFont="1" applyFill="1" applyBorder="1" applyAlignment="1" applyProtection="1">
      <alignment horizontal="right"/>
    </xf>
    <xf numFmtId="3" fontId="5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4" fillId="0" borderId="0" xfId="1" applyNumberFormat="1" applyFont="1"/>
    <xf numFmtId="3" fontId="6" fillId="0" borderId="0" xfId="0" applyNumberFormat="1" applyFont="1" applyAlignment="1" applyProtection="1">
      <alignment horizontal="right"/>
    </xf>
    <xf numFmtId="3" fontId="7" fillId="0" borderId="0" xfId="0" applyNumberFormat="1" applyFont="1"/>
    <xf numFmtId="3" fontId="6" fillId="0" borderId="2" xfId="0" applyNumberFormat="1" applyFont="1" applyBorder="1"/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6" fillId="0" borderId="0" xfId="0" quotePrefix="1" applyNumberFormat="1" applyFont="1"/>
    <xf numFmtId="3" fontId="8" fillId="0" borderId="0" xfId="0" applyNumberFormat="1" applyFont="1" applyAlignment="1">
      <alignment horizontal="center"/>
    </xf>
    <xf numFmtId="3" fontId="6" fillId="0" borderId="2" xfId="0" applyNumberFormat="1" applyFont="1" applyBorder="1" applyAlignment="1" applyProtection="1">
      <alignment horizontal="center"/>
    </xf>
    <xf numFmtId="3" fontId="6" fillId="0" borderId="4" xfId="0" applyNumberFormat="1" applyFont="1" applyBorder="1"/>
    <xf numFmtId="170" fontId="6" fillId="0" borderId="0" xfId="0" applyNumberFormat="1" applyFont="1"/>
    <xf numFmtId="170" fontId="6" fillId="0" borderId="4" xfId="0" applyNumberFormat="1" applyFont="1" applyBorder="1"/>
    <xf numFmtId="3" fontId="6" fillId="0" borderId="5" xfId="0" applyNumberFormat="1" applyFont="1" applyBorder="1"/>
    <xf numFmtId="169" fontId="6" fillId="0" borderId="4" xfId="1" applyNumberFormat="1" applyFont="1" applyBorder="1"/>
    <xf numFmtId="169" fontId="6" fillId="0" borderId="5" xfId="1" applyNumberFormat="1" applyFont="1" applyBorder="1"/>
    <xf numFmtId="3" fontId="5" fillId="0" borderId="5" xfId="0" applyNumberFormat="1" applyFont="1" applyBorder="1"/>
    <xf numFmtId="3" fontId="5" fillId="0" borderId="2" xfId="0" applyNumberFormat="1" applyFont="1" applyBorder="1"/>
    <xf numFmtId="0" fontId="10" fillId="0" borderId="2" xfId="0" applyFont="1" applyBorder="1"/>
    <xf numFmtId="3" fontId="6" fillId="0" borderId="4" xfId="1" applyNumberFormat="1" applyFont="1" applyBorder="1" applyAlignment="1" applyProtection="1">
      <alignment horizontal="right"/>
    </xf>
    <xf numFmtId="3" fontId="6" fillId="0" borderId="0" xfId="0" applyNumberFormat="1" applyFont="1" applyBorder="1"/>
    <xf numFmtId="3" fontId="6" fillId="0" borderId="4" xfId="1" applyNumberFormat="1" applyFont="1" applyBorder="1"/>
    <xf numFmtId="3" fontId="6" fillId="0" borderId="0" xfId="1" quotePrefix="1" applyNumberFormat="1" applyFont="1" applyAlignment="1" applyProtection="1">
      <alignment horizontal="center"/>
    </xf>
    <xf numFmtId="3" fontId="6" fillId="0" borderId="5" xfId="1" applyNumberFormat="1" applyFont="1" applyBorder="1" applyProtection="1"/>
    <xf numFmtId="3" fontId="6" fillId="0" borderId="6" xfId="1" applyNumberFormat="1" applyFont="1" applyBorder="1" applyProtection="1"/>
    <xf numFmtId="3" fontId="6" fillId="0" borderId="4" xfId="1" applyNumberFormat="1" applyFont="1" applyBorder="1" applyProtection="1"/>
    <xf numFmtId="3" fontId="6" fillId="0" borderId="1" xfId="1" applyNumberFormat="1" applyFont="1" applyBorder="1" applyProtection="1"/>
    <xf numFmtId="3" fontId="6" fillId="0" borderId="1" xfId="1" applyNumberFormat="1" applyFont="1" applyBorder="1" applyAlignment="1" applyProtection="1">
      <alignment horizontal="right"/>
    </xf>
    <xf numFmtId="3" fontId="4" fillId="0" borderId="0" xfId="1" applyNumberFormat="1" applyFont="1" applyProtection="1"/>
    <xf numFmtId="3" fontId="4" fillId="0" borderId="0" xfId="1" applyNumberFormat="1" applyFont="1" applyAlignment="1" applyProtection="1">
      <alignment horizontal="left"/>
    </xf>
    <xf numFmtId="3" fontId="4" fillId="0" borderId="0" xfId="1" applyNumberFormat="1" applyFont="1" applyBorder="1"/>
    <xf numFmtId="3" fontId="4" fillId="0" borderId="0" xfId="1" applyNumberFormat="1" applyFont="1" applyBorder="1" applyAlignment="1" applyProtection="1">
      <alignment horizontal="center"/>
    </xf>
    <xf numFmtId="3" fontId="11" fillId="0" borderId="0" xfId="1" applyNumberFormat="1" applyFont="1" applyBorder="1" applyProtection="1"/>
    <xf numFmtId="3" fontId="11" fillId="0" borderId="0" xfId="1" applyNumberFormat="1" applyFont="1" applyBorder="1" applyAlignment="1">
      <alignment horizontal="center"/>
    </xf>
    <xf numFmtId="3" fontId="11" fillId="0" borderId="0" xfId="1" applyNumberFormat="1" applyFont="1"/>
    <xf numFmtId="3" fontId="11" fillId="0" borderId="0" xfId="1" applyNumberFormat="1" applyFont="1" applyBorder="1"/>
    <xf numFmtId="3" fontId="13" fillId="0" borderId="0" xfId="1" applyNumberFormat="1" applyFont="1" applyProtection="1"/>
    <xf numFmtId="3" fontId="7" fillId="0" borderId="0" xfId="0" applyNumberFormat="1" applyFont="1" applyAlignment="1">
      <alignment horizontal="left"/>
    </xf>
    <xf numFmtId="169" fontId="6" fillId="0" borderId="0" xfId="1" applyNumberFormat="1" applyFont="1" applyAlignment="1">
      <alignment horizontal="right"/>
    </xf>
    <xf numFmtId="3" fontId="14" fillId="0" borderId="0" xfId="1" applyNumberFormat="1" applyFont="1" applyProtection="1"/>
    <xf numFmtId="170" fontId="6" fillId="0" borderId="0" xfId="0" applyNumberFormat="1" applyFont="1" applyAlignment="1">
      <alignment horizontal="right"/>
    </xf>
    <xf numFmtId="3" fontId="5" fillId="0" borderId="4" xfId="0" applyNumberFormat="1" applyFont="1" applyBorder="1"/>
    <xf numFmtId="3" fontId="11" fillId="0" borderId="0" xfId="1" applyNumberFormat="1" applyFont="1" applyAlignment="1" applyProtection="1">
      <alignment horizontal="right"/>
    </xf>
    <xf numFmtId="3" fontId="4" fillId="0" borderId="0" xfId="0" applyNumberFormat="1" applyFont="1"/>
    <xf numFmtId="3" fontId="4" fillId="0" borderId="0" xfId="0" quotePrefix="1" applyNumberFormat="1" applyFont="1"/>
    <xf numFmtId="3" fontId="12" fillId="0" borderId="0" xfId="0" applyNumberFormat="1" applyFont="1"/>
    <xf numFmtId="0" fontId="15" fillId="0" borderId="0" xfId="0" applyFont="1"/>
    <xf numFmtId="3" fontId="5" fillId="0" borderId="0" xfId="1" applyNumberFormat="1" applyFont="1"/>
    <xf numFmtId="3" fontId="6" fillId="0" borderId="4" xfId="0" quotePrefix="1" applyNumberFormat="1" applyFont="1" applyBorder="1" applyAlignment="1">
      <alignment horizontal="center"/>
    </xf>
    <xf numFmtId="3" fontId="5" fillId="0" borderId="0" xfId="0" applyNumberFormat="1" applyFont="1" applyBorder="1"/>
    <xf numFmtId="0" fontId="0" fillId="0" borderId="0" xfId="0" applyAlignment="1">
      <alignment horizontal="right"/>
    </xf>
    <xf numFmtId="0" fontId="6" fillId="0" borderId="4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2" xfId="0" applyFont="1" applyBorder="1"/>
    <xf numFmtId="0" fontId="4" fillId="0" borderId="2" xfId="0" applyFont="1" applyBorder="1"/>
    <xf numFmtId="3" fontId="5" fillId="0" borderId="0" xfId="1" applyNumberFormat="1" applyFont="1" applyAlignment="1">
      <alignment horizontal="right"/>
    </xf>
    <xf numFmtId="3" fontId="12" fillId="0" borderId="0" xfId="1" applyNumberFormat="1" applyFont="1" applyBorder="1" applyProtection="1"/>
    <xf numFmtId="3" fontId="6" fillId="0" borderId="0" xfId="0" applyNumberFormat="1" applyFont="1" applyAlignment="1">
      <alignment horizontal="center"/>
    </xf>
    <xf numFmtId="3" fontId="7" fillId="0" borderId="0" xfId="1" applyNumberFormat="1" applyFont="1" applyProtection="1"/>
    <xf numFmtId="3" fontId="17" fillId="0" borderId="0" xfId="0" applyNumberFormat="1" applyFont="1"/>
    <xf numFmtId="3" fontId="6" fillId="0" borderId="0" xfId="0" applyNumberFormat="1" applyFont="1" applyFill="1"/>
    <xf numFmtId="3" fontId="6" fillId="0" borderId="2" xfId="1" applyNumberFormat="1" applyFont="1" applyFill="1" applyBorder="1" applyProtection="1"/>
    <xf numFmtId="3" fontId="18" fillId="0" borderId="0" xfId="1" applyNumberFormat="1" applyFont="1" applyProtection="1"/>
    <xf numFmtId="3" fontId="18" fillId="0" borderId="0" xfId="1" applyNumberFormat="1" applyFont="1" applyFill="1" applyBorder="1" applyProtection="1"/>
    <xf numFmtId="3" fontId="4" fillId="0" borderId="0" xfId="0" applyNumberFormat="1" applyFont="1" applyFill="1"/>
    <xf numFmtId="0" fontId="0" fillId="0" borderId="0" xfId="0" applyFill="1"/>
    <xf numFmtId="170" fontId="6" fillId="0" borderId="4" xfId="0" applyNumberFormat="1" applyFont="1" applyFill="1" applyBorder="1"/>
    <xf numFmtId="41" fontId="6" fillId="0" borderId="0" xfId="0" applyNumberFormat="1" applyFont="1"/>
    <xf numFmtId="41" fontId="6" fillId="0" borderId="2" xfId="0" applyNumberFormat="1" applyFont="1" applyBorder="1"/>
    <xf numFmtId="3" fontId="4" fillId="2" borderId="0" xfId="1" applyNumberFormat="1" applyFont="1" applyFill="1" applyAlignment="1" applyProtection="1">
      <alignment horizontal="left"/>
    </xf>
    <xf numFmtId="3" fontId="11" fillId="2" borderId="0" xfId="1" applyNumberFormat="1" applyFont="1" applyFill="1" applyAlignment="1" applyProtection="1"/>
    <xf numFmtId="3" fontId="4" fillId="2" borderId="0" xfId="1" applyNumberFormat="1" applyFont="1" applyFill="1" applyProtection="1"/>
    <xf numFmtId="3" fontId="11" fillId="2" borderId="0" xfId="1" applyNumberFormat="1" applyFont="1" applyFill="1" applyProtection="1"/>
    <xf numFmtId="3" fontId="11" fillId="2" borderId="0" xfId="1" applyNumberFormat="1" applyFont="1" applyFill="1"/>
    <xf numFmtId="3" fontId="11" fillId="2" borderId="0" xfId="1" applyNumberFormat="1" applyFont="1" applyFill="1" applyAlignment="1" applyProtection="1">
      <alignment horizontal="left"/>
    </xf>
    <xf numFmtId="3" fontId="6" fillId="0" borderId="7" xfId="0" applyNumberFormat="1" applyFont="1" applyBorder="1"/>
    <xf numFmtId="3" fontId="6" fillId="0" borderId="3" xfId="0" applyNumberFormat="1" applyFont="1" applyBorder="1"/>
    <xf numFmtId="3" fontId="6" fillId="0" borderId="8" xfId="1" applyNumberFormat="1" applyFont="1" applyBorder="1" applyProtection="1"/>
    <xf numFmtId="169" fontId="6" fillId="0" borderId="0" xfId="1" applyNumberFormat="1" applyFont="1" applyBorder="1"/>
    <xf numFmtId="3" fontId="6" fillId="0" borderId="4" xfId="0" quotePrefix="1" applyNumberFormat="1" applyFont="1" applyBorder="1"/>
    <xf numFmtId="171" fontId="6" fillId="0" borderId="4" xfId="0" applyNumberFormat="1" applyFont="1" applyBorder="1"/>
    <xf numFmtId="41" fontId="6" fillId="0" borderId="0" xfId="1" quotePrefix="1" applyNumberFormat="1" applyFont="1" applyAlignment="1" applyProtection="1">
      <alignment horizontal="center"/>
    </xf>
    <xf numFmtId="3" fontId="6" fillId="0" borderId="0" xfId="1" quotePrefix="1" applyNumberFormat="1" applyFont="1"/>
    <xf numFmtId="3" fontId="6" fillId="0" borderId="2" xfId="1" quotePrefix="1" applyNumberFormat="1" applyFont="1" applyBorder="1" applyAlignment="1" applyProtection="1">
      <alignment horizontal="right"/>
    </xf>
    <xf numFmtId="3" fontId="6" fillId="0" borderId="9" xfId="1" applyNumberFormat="1" applyFont="1" applyBorder="1"/>
    <xf numFmtId="3" fontId="6" fillId="0" borderId="1" xfId="1" applyNumberFormat="1" applyFont="1" applyBorder="1"/>
    <xf numFmtId="41" fontId="6" fillId="0" borderId="0" xfId="0" applyNumberFormat="1" applyFont="1" applyAlignment="1">
      <alignment horizontal="right"/>
    </xf>
    <xf numFmtId="41" fontId="6" fillId="0" borderId="2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3" fontId="14" fillId="0" borderId="0" xfId="1" applyNumberFormat="1" applyFont="1" applyAlignment="1" applyProtection="1">
      <alignment horizontal="center"/>
    </xf>
    <xf numFmtId="3" fontId="14" fillId="0" borderId="0" xfId="1" applyNumberFormat="1" applyFont="1" applyBorder="1" applyAlignment="1" applyProtection="1">
      <alignment horizontal="center"/>
    </xf>
    <xf numFmtId="3" fontId="5" fillId="0" borderId="0" xfId="1" applyNumberFormat="1" applyFont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Alignment="1" applyProtection="1">
      <alignment horizontal="center"/>
    </xf>
    <xf numFmtId="3" fontId="7" fillId="0" borderId="0" xfId="1" applyNumberFormat="1" applyFont="1" applyAlignment="1" applyProtection="1">
      <alignment horizontal="center"/>
    </xf>
  </cellXfs>
  <cellStyles count="9">
    <cellStyle name="Belb" xfId="2"/>
    <cellStyle name="Dato" xfId="3"/>
    <cellStyle name="Fast" xfId="4"/>
    <cellStyle name="Komma" xfId="1" builtinId="3"/>
    <cellStyle name="Normal" xfId="0" builtinId="0"/>
    <cellStyle name="Overskrift1" xfId="5"/>
    <cellStyle name="Overskrift2" xfId="6"/>
    <cellStyle name="Punktum" xfId="7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G48" sqref="G48"/>
    </sheetView>
  </sheetViews>
  <sheetFormatPr defaultRowHeight="15" x14ac:dyDescent="0.2"/>
  <sheetData>
    <row r="1" spans="1:8" ht="18.75" x14ac:dyDescent="0.3">
      <c r="A1" s="1"/>
      <c r="B1" s="1"/>
      <c r="C1" s="1"/>
      <c r="D1" s="1"/>
      <c r="E1" s="1"/>
      <c r="F1" s="1"/>
      <c r="G1" s="87"/>
      <c r="H1" s="25" t="s">
        <v>14</v>
      </c>
    </row>
    <row r="2" spans="1:8" ht="18.75" x14ac:dyDescent="0.3">
      <c r="A2" s="58" t="s">
        <v>228</v>
      </c>
      <c r="B2" s="16"/>
      <c r="C2" s="16"/>
      <c r="D2" s="16"/>
      <c r="E2" s="16"/>
      <c r="F2" s="16"/>
      <c r="G2" s="15"/>
      <c r="H2" s="1"/>
    </row>
    <row r="3" spans="1:8" ht="18.75" x14ac:dyDescent="0.3">
      <c r="A3" s="16"/>
      <c r="B3" s="16"/>
      <c r="C3" s="16"/>
      <c r="D3" s="16"/>
      <c r="E3" s="16"/>
      <c r="F3" s="16"/>
      <c r="G3" s="16"/>
      <c r="H3" s="1"/>
    </row>
    <row r="4" spans="1:8" ht="18.75" x14ac:dyDescent="0.3">
      <c r="A4" s="65" t="s">
        <v>155</v>
      </c>
      <c r="B4" s="59"/>
      <c r="C4" s="59"/>
      <c r="D4" s="59"/>
      <c r="E4" s="59"/>
      <c r="F4" s="59"/>
      <c r="G4" s="59"/>
      <c r="H4" s="1"/>
    </row>
    <row r="5" spans="1:8" ht="18.75" x14ac:dyDescent="0.3">
      <c r="A5" s="88"/>
      <c r="B5" s="59"/>
      <c r="C5" s="59"/>
      <c r="D5" s="59"/>
      <c r="E5" s="59"/>
      <c r="F5" s="59"/>
      <c r="G5" s="59"/>
      <c r="H5" s="1"/>
    </row>
    <row r="6" spans="1:8" ht="18.75" x14ac:dyDescent="0.3">
      <c r="A6" s="57" t="s">
        <v>240</v>
      </c>
      <c r="B6" s="59"/>
      <c r="C6" s="59"/>
      <c r="D6" s="59"/>
      <c r="E6" s="59"/>
      <c r="F6" s="59"/>
      <c r="G6" s="59"/>
      <c r="H6" s="1"/>
    </row>
    <row r="7" spans="1:8" ht="18.75" x14ac:dyDescent="0.3">
      <c r="A7" s="57"/>
      <c r="B7" s="59"/>
      <c r="C7" s="59"/>
      <c r="D7" s="59"/>
      <c r="E7" s="59"/>
      <c r="F7" s="59"/>
      <c r="G7" s="59"/>
      <c r="H7" s="1"/>
    </row>
    <row r="8" spans="1:8" ht="18.75" x14ac:dyDescent="0.3">
      <c r="A8" s="57" t="s">
        <v>156</v>
      </c>
      <c r="B8" s="59"/>
      <c r="C8" s="59"/>
      <c r="D8" s="59"/>
      <c r="E8" s="59"/>
      <c r="F8" s="59"/>
      <c r="G8" s="59"/>
      <c r="H8" s="1"/>
    </row>
    <row r="9" spans="1:8" ht="18.75" x14ac:dyDescent="0.3">
      <c r="A9" s="57" t="s">
        <v>157</v>
      </c>
      <c r="B9" s="59"/>
      <c r="C9" s="59"/>
      <c r="D9" s="59"/>
      <c r="E9" s="59"/>
      <c r="F9" s="59"/>
      <c r="G9" s="59"/>
      <c r="H9" s="1"/>
    </row>
    <row r="10" spans="1:8" ht="18.75" x14ac:dyDescent="0.3">
      <c r="A10" s="57"/>
      <c r="B10" s="59"/>
      <c r="C10" s="59"/>
      <c r="D10" s="59"/>
      <c r="E10" s="59"/>
      <c r="F10" s="59"/>
      <c r="G10" s="59"/>
      <c r="H10" s="1"/>
    </row>
    <row r="11" spans="1:8" ht="18.75" x14ac:dyDescent="0.3">
      <c r="A11" s="57" t="s">
        <v>158</v>
      </c>
      <c r="B11" s="59"/>
      <c r="C11" s="59"/>
      <c r="D11" s="59"/>
      <c r="E11" s="59"/>
      <c r="F11" s="59"/>
      <c r="G11" s="59"/>
      <c r="H11" s="1"/>
    </row>
    <row r="12" spans="1:8" ht="18.75" x14ac:dyDescent="0.3">
      <c r="A12" s="57" t="s">
        <v>159</v>
      </c>
      <c r="B12" s="59"/>
      <c r="C12" s="59"/>
      <c r="D12" s="59"/>
      <c r="E12" s="59"/>
      <c r="F12" s="59"/>
      <c r="G12" s="59"/>
      <c r="H12" s="1"/>
    </row>
    <row r="13" spans="1:8" ht="18.75" x14ac:dyDescent="0.3">
      <c r="A13" s="57"/>
      <c r="B13" s="59"/>
      <c r="C13" s="59"/>
      <c r="D13" s="59"/>
      <c r="E13" s="59"/>
      <c r="F13" s="59"/>
      <c r="G13" s="59"/>
      <c r="H13" s="1"/>
    </row>
    <row r="14" spans="1:8" ht="18.75" x14ac:dyDescent="0.3">
      <c r="A14" s="57" t="s">
        <v>160</v>
      </c>
      <c r="B14" s="59"/>
      <c r="C14" s="59"/>
      <c r="D14" s="59"/>
      <c r="E14" s="59"/>
      <c r="F14" s="59"/>
      <c r="G14" s="59"/>
      <c r="H14" s="1"/>
    </row>
    <row r="15" spans="1:8" ht="18.75" x14ac:dyDescent="0.3">
      <c r="A15" s="88"/>
      <c r="B15" s="59"/>
      <c r="C15" s="59"/>
      <c r="D15" s="59"/>
      <c r="E15" s="59"/>
      <c r="F15" s="59"/>
      <c r="G15" s="59"/>
      <c r="H15" s="1"/>
    </row>
    <row r="16" spans="1:8" ht="18.75" x14ac:dyDescent="0.3">
      <c r="A16" s="61" t="s">
        <v>177</v>
      </c>
      <c r="B16" s="60"/>
      <c r="C16" s="59"/>
      <c r="D16" s="64" t="s">
        <v>222</v>
      </c>
      <c r="E16" s="62"/>
      <c r="F16" s="59"/>
      <c r="G16" s="59"/>
      <c r="H16" s="1"/>
    </row>
    <row r="17" spans="1:8" ht="18.75" x14ac:dyDescent="0.3">
      <c r="A17" s="61" t="s">
        <v>161</v>
      </c>
      <c r="B17" s="59"/>
      <c r="C17" s="59"/>
      <c r="D17" s="64" t="s">
        <v>162</v>
      </c>
      <c r="E17" s="63"/>
      <c r="F17" s="59"/>
      <c r="G17" s="59"/>
      <c r="H17" s="1"/>
    </row>
    <row r="18" spans="1:8" ht="18.75" x14ac:dyDescent="0.3">
      <c r="F18" s="62"/>
      <c r="G18" s="62"/>
      <c r="H18" s="1"/>
    </row>
    <row r="19" spans="1:8" ht="18.75" x14ac:dyDescent="0.3">
      <c r="F19" s="62"/>
      <c r="G19" s="64"/>
      <c r="H19" s="1"/>
    </row>
    <row r="20" spans="1:8" ht="18.75" x14ac:dyDescent="0.3">
      <c r="A20" s="61" t="s">
        <v>174</v>
      </c>
      <c r="B20" s="64"/>
      <c r="C20" s="64" t="s">
        <v>223</v>
      </c>
      <c r="D20" s="64"/>
      <c r="E20" s="61" t="s">
        <v>224</v>
      </c>
      <c r="F20" s="62"/>
      <c r="G20" s="64"/>
      <c r="H20" s="1"/>
    </row>
    <row r="21" spans="1:8" ht="18.75" x14ac:dyDescent="0.3">
      <c r="A21" s="61" t="s">
        <v>229</v>
      </c>
      <c r="B21" s="64"/>
      <c r="C21" s="64" t="s">
        <v>163</v>
      </c>
      <c r="D21" s="64"/>
      <c r="E21" s="64" t="s">
        <v>164</v>
      </c>
      <c r="F21" s="59"/>
      <c r="G21" s="59"/>
      <c r="H21" s="1"/>
    </row>
    <row r="22" spans="1:8" ht="18.75" x14ac:dyDescent="0.3">
      <c r="A22" s="61"/>
      <c r="B22" s="64"/>
      <c r="C22" s="64"/>
      <c r="D22" s="64"/>
      <c r="E22" s="64"/>
      <c r="F22" s="64"/>
      <c r="G22" s="59"/>
      <c r="H22" s="1"/>
    </row>
    <row r="23" spans="1:8" ht="18.75" x14ac:dyDescent="0.3">
      <c r="F23" s="64"/>
      <c r="G23" s="59"/>
      <c r="H23" s="1"/>
    </row>
    <row r="24" spans="1:8" ht="18.75" x14ac:dyDescent="0.3">
      <c r="A24" s="61" t="s">
        <v>165</v>
      </c>
      <c r="B24" s="64"/>
      <c r="C24" s="64" t="s">
        <v>166</v>
      </c>
      <c r="D24" s="64"/>
      <c r="E24" s="64" t="s">
        <v>167</v>
      </c>
      <c r="F24" s="64"/>
      <c r="G24" s="59"/>
      <c r="H24" s="1"/>
    </row>
    <row r="25" spans="1:8" ht="18.75" x14ac:dyDescent="0.3">
      <c r="A25" s="61" t="s">
        <v>168</v>
      </c>
      <c r="B25" s="64"/>
      <c r="C25" s="64" t="s">
        <v>169</v>
      </c>
      <c r="D25" s="64"/>
      <c r="E25" s="64" t="s">
        <v>170</v>
      </c>
      <c r="F25" s="64"/>
      <c r="G25" s="59"/>
      <c r="H25" s="1"/>
    </row>
    <row r="26" spans="1:8" ht="18.75" x14ac:dyDescent="0.3">
      <c r="A26" s="61"/>
      <c r="B26" s="64"/>
      <c r="C26" s="64"/>
      <c r="D26" s="64"/>
      <c r="E26" s="64"/>
      <c r="F26" s="64"/>
      <c r="G26" s="59"/>
      <c r="H26" s="1"/>
    </row>
    <row r="27" spans="1:8" ht="18.75" x14ac:dyDescent="0.3">
      <c r="A27" s="61"/>
      <c r="B27" s="64"/>
      <c r="C27" s="64"/>
      <c r="D27" s="64"/>
      <c r="E27" s="64"/>
      <c r="F27" s="64"/>
      <c r="G27" s="59"/>
      <c r="H27" s="1"/>
    </row>
    <row r="28" spans="1:8" ht="18.75" x14ac:dyDescent="0.3">
      <c r="A28" s="61" t="s">
        <v>171</v>
      </c>
      <c r="B28" s="64"/>
      <c r="C28" s="64"/>
      <c r="D28" s="64"/>
      <c r="E28" s="64" t="s">
        <v>225</v>
      </c>
      <c r="F28" s="64"/>
      <c r="G28" s="59"/>
      <c r="H28" s="1"/>
    </row>
    <row r="29" spans="1:8" ht="18.75" x14ac:dyDescent="0.3">
      <c r="A29" s="61" t="s">
        <v>172</v>
      </c>
      <c r="B29" s="64"/>
      <c r="C29" s="64"/>
      <c r="D29" s="64"/>
      <c r="E29" s="64" t="s">
        <v>173</v>
      </c>
      <c r="F29" s="64"/>
      <c r="G29" s="59"/>
      <c r="H29" s="1"/>
    </row>
    <row r="30" spans="1:8" ht="18.75" x14ac:dyDescent="0.3">
      <c r="A30" s="61"/>
      <c r="B30" s="64"/>
      <c r="C30" s="64"/>
      <c r="D30" s="64"/>
      <c r="E30" s="64"/>
      <c r="F30" s="64"/>
      <c r="G30" s="59"/>
      <c r="H30" s="1"/>
    </row>
    <row r="31" spans="1:8" ht="18.75" x14ac:dyDescent="0.3">
      <c r="A31" s="61"/>
      <c r="B31" s="64"/>
      <c r="C31" s="64"/>
      <c r="D31" s="64"/>
      <c r="E31" s="64"/>
      <c r="F31" s="64"/>
      <c r="G31" s="59"/>
      <c r="H31" s="1"/>
    </row>
    <row r="32" spans="1:8" ht="18.75" x14ac:dyDescent="0.3">
      <c r="A32" s="61" t="s">
        <v>226</v>
      </c>
      <c r="B32" s="64"/>
      <c r="C32" s="64" t="s">
        <v>227</v>
      </c>
      <c r="D32" s="64"/>
      <c r="E32" s="64"/>
      <c r="F32" s="64"/>
      <c r="G32" s="59"/>
      <c r="H32" s="1"/>
    </row>
    <row r="33" spans="1:9" ht="18.75" x14ac:dyDescent="0.3">
      <c r="G33" s="59"/>
      <c r="H33" s="1"/>
    </row>
    <row r="34" spans="1:9" ht="18.75" x14ac:dyDescent="0.3">
      <c r="G34" s="59"/>
      <c r="H34" s="1"/>
    </row>
    <row r="35" spans="1:9" ht="18.75" x14ac:dyDescent="0.3">
      <c r="A35" s="61" t="s">
        <v>230</v>
      </c>
      <c r="B35" s="64"/>
      <c r="C35" s="64"/>
      <c r="D35" s="64"/>
      <c r="E35" s="64"/>
      <c r="F35" s="64"/>
      <c r="G35" s="59"/>
      <c r="H35" s="1"/>
    </row>
    <row r="36" spans="1:9" ht="18.75" x14ac:dyDescent="0.3">
      <c r="A36" s="61"/>
      <c r="B36" s="64"/>
      <c r="C36" s="64"/>
      <c r="D36" s="64"/>
      <c r="E36" s="64"/>
      <c r="F36" s="64"/>
      <c r="G36" s="59"/>
      <c r="H36" s="1"/>
    </row>
    <row r="37" spans="1:9" ht="18.75" x14ac:dyDescent="0.3">
      <c r="A37" s="13" t="s">
        <v>231</v>
      </c>
      <c r="B37" s="59"/>
      <c r="C37" s="59"/>
      <c r="D37" s="59"/>
      <c r="E37" s="59"/>
      <c r="F37" s="59"/>
      <c r="G37" s="59"/>
      <c r="H37" s="1"/>
    </row>
    <row r="38" spans="1:9" ht="18.75" x14ac:dyDescent="0.3">
      <c r="A38" s="82" t="s">
        <v>232</v>
      </c>
      <c r="B38" s="75"/>
      <c r="C38" s="75"/>
      <c r="D38" s="75"/>
      <c r="E38" s="75"/>
      <c r="F38" s="59"/>
      <c r="G38" s="59"/>
      <c r="H38" s="1"/>
    </row>
    <row r="39" spans="1:9" ht="18.75" x14ac:dyDescent="0.3">
      <c r="A39" s="13" t="s">
        <v>233</v>
      </c>
      <c r="B39" s="59"/>
      <c r="C39" s="59"/>
      <c r="D39" s="59"/>
      <c r="E39" s="59"/>
      <c r="F39" s="59"/>
      <c r="G39" s="59"/>
      <c r="H39" s="1"/>
    </row>
    <row r="40" spans="1:9" ht="18.75" x14ac:dyDescent="0.3">
      <c r="D40" s="59"/>
      <c r="E40" s="59"/>
      <c r="F40" s="59"/>
      <c r="G40" s="59"/>
      <c r="H40" s="1"/>
    </row>
    <row r="41" spans="1:9" ht="18.75" x14ac:dyDescent="0.3">
      <c r="G41" s="59"/>
      <c r="H41" s="1"/>
    </row>
    <row r="42" spans="1:9" ht="18.75" x14ac:dyDescent="0.3">
      <c r="A42" s="13" t="s">
        <v>234</v>
      </c>
      <c r="B42" s="59"/>
      <c r="C42" s="59"/>
      <c r="D42" s="1"/>
      <c r="E42" s="1"/>
      <c r="F42" s="1"/>
      <c r="G42" s="1"/>
      <c r="H42" s="1"/>
    </row>
    <row r="43" spans="1:9" ht="18.75" x14ac:dyDescent="0.3">
      <c r="A43" s="58"/>
      <c r="B43" s="16"/>
      <c r="C43" s="16"/>
      <c r="D43" s="16"/>
      <c r="E43" s="16"/>
      <c r="F43" s="16"/>
      <c r="G43" s="16"/>
    </row>
    <row r="44" spans="1:9" ht="18.75" x14ac:dyDescent="0.3">
      <c r="A44" s="61" t="s">
        <v>134</v>
      </c>
      <c r="B44" s="64"/>
      <c r="C44" s="64"/>
      <c r="D44" s="64"/>
      <c r="E44" s="64" t="s">
        <v>135</v>
      </c>
      <c r="F44" s="64"/>
      <c r="G44" s="16"/>
    </row>
    <row r="45" spans="1:9" ht="18.75" x14ac:dyDescent="0.3">
      <c r="A45" s="14"/>
      <c r="B45" s="16"/>
      <c r="C45" s="16"/>
      <c r="D45" s="16"/>
      <c r="E45" s="16"/>
      <c r="F45" s="16"/>
      <c r="G45" s="16"/>
      <c r="H45" s="15"/>
      <c r="I45" s="1"/>
    </row>
    <row r="46" spans="1:9" ht="18.75" x14ac:dyDescent="0.3">
      <c r="A46" s="14"/>
      <c r="B46" s="1"/>
      <c r="C46" s="1"/>
      <c r="D46" s="1"/>
      <c r="E46" s="1"/>
      <c r="F46" s="1"/>
      <c r="G46" s="1"/>
      <c r="H46" s="25"/>
      <c r="I46" s="1"/>
    </row>
    <row r="47" spans="1:9" ht="18.75" x14ac:dyDescent="0.3">
      <c r="A47" s="14"/>
      <c r="B47" s="1"/>
      <c r="C47" s="1"/>
      <c r="D47" s="1"/>
      <c r="E47" s="1"/>
      <c r="F47" s="1"/>
      <c r="G47" s="1"/>
      <c r="H47" s="25"/>
      <c r="I47" s="1"/>
    </row>
    <row r="48" spans="1:9" ht="18.75" x14ac:dyDescent="0.3">
      <c r="A48" s="58"/>
      <c r="B48" s="16"/>
      <c r="C48" s="16"/>
      <c r="D48" s="16"/>
      <c r="E48" s="16"/>
      <c r="F48" s="16"/>
      <c r="G48" s="16"/>
      <c r="H48" s="15"/>
      <c r="I48" s="1"/>
    </row>
    <row r="49" spans="1:9" ht="18.75" x14ac:dyDescent="0.3">
      <c r="A49" s="16"/>
      <c r="B49" s="16"/>
      <c r="C49" s="16"/>
      <c r="D49" s="16"/>
      <c r="E49" s="16"/>
      <c r="F49" s="16"/>
      <c r="G49" s="16"/>
      <c r="H49" s="16"/>
      <c r="I49" s="1"/>
    </row>
    <row r="50" spans="1:9" ht="15.75" x14ac:dyDescent="0.25">
      <c r="A50" s="57"/>
      <c r="B50" s="13"/>
      <c r="C50" s="59"/>
      <c r="D50" s="59"/>
      <c r="E50" s="59"/>
      <c r="F50" s="59"/>
      <c r="G50" s="59"/>
      <c r="H50" s="59"/>
      <c r="I50" s="29"/>
    </row>
    <row r="51" spans="1:9" ht="15.75" x14ac:dyDescent="0.25">
      <c r="A51" s="102"/>
      <c r="B51" s="103"/>
      <c r="C51" s="103"/>
      <c r="D51" s="103"/>
      <c r="E51" s="103"/>
      <c r="F51" s="103"/>
      <c r="G51" s="103"/>
      <c r="H51" s="103"/>
      <c r="I51" s="29"/>
    </row>
    <row r="52" spans="1:9" ht="15.75" x14ac:dyDescent="0.25">
      <c r="A52" s="101"/>
      <c r="B52" s="103"/>
      <c r="C52" s="103"/>
      <c r="D52" s="103"/>
      <c r="E52" s="103"/>
      <c r="F52" s="103"/>
      <c r="G52" s="103"/>
      <c r="H52" s="103"/>
      <c r="I52" s="29"/>
    </row>
    <row r="53" spans="1:9" ht="15.75" x14ac:dyDescent="0.25">
      <c r="A53" s="101"/>
      <c r="B53" s="103"/>
      <c r="C53" s="103"/>
      <c r="D53" s="103"/>
      <c r="E53" s="103"/>
      <c r="F53" s="103"/>
      <c r="G53" s="103"/>
      <c r="H53" s="103"/>
      <c r="I53" s="29"/>
    </row>
    <row r="54" spans="1:9" ht="15.75" x14ac:dyDescent="0.25">
      <c r="A54" s="102"/>
      <c r="B54" s="103"/>
      <c r="C54" s="103"/>
      <c r="D54" s="103"/>
      <c r="E54" s="103"/>
      <c r="F54" s="103"/>
      <c r="G54" s="103"/>
      <c r="H54" s="103"/>
      <c r="I54" s="29"/>
    </row>
    <row r="55" spans="1:9" ht="15.75" x14ac:dyDescent="0.25">
      <c r="A55" s="101"/>
      <c r="B55" s="103"/>
      <c r="C55" s="103"/>
      <c r="D55" s="103"/>
      <c r="E55" s="103"/>
      <c r="F55" s="103"/>
      <c r="G55" s="103"/>
      <c r="H55" s="103"/>
      <c r="I55" s="29"/>
    </row>
    <row r="56" spans="1:9" ht="15.75" x14ac:dyDescent="0.25">
      <c r="A56" s="101"/>
      <c r="B56" s="103"/>
      <c r="C56" s="103"/>
      <c r="D56" s="103"/>
      <c r="E56" s="103"/>
      <c r="F56" s="103"/>
      <c r="G56" s="103"/>
      <c r="H56" s="103"/>
      <c r="I56" s="29"/>
    </row>
    <row r="57" spans="1:9" ht="15.75" x14ac:dyDescent="0.25">
      <c r="A57" s="101"/>
      <c r="B57" s="103"/>
      <c r="C57" s="103"/>
      <c r="D57" s="103"/>
      <c r="E57" s="103"/>
      <c r="F57" s="103"/>
      <c r="G57" s="103"/>
      <c r="H57" s="103"/>
      <c r="I57" s="29"/>
    </row>
    <row r="58" spans="1:9" ht="15.75" x14ac:dyDescent="0.25">
      <c r="A58" s="101"/>
      <c r="B58" s="103"/>
      <c r="C58" s="103"/>
      <c r="D58" s="103"/>
      <c r="E58" s="103"/>
      <c r="F58" s="103"/>
      <c r="G58" s="103"/>
      <c r="H58" s="103"/>
      <c r="I58" s="29"/>
    </row>
    <row r="59" spans="1:9" ht="15.75" x14ac:dyDescent="0.25">
      <c r="A59" s="101"/>
      <c r="B59" s="103"/>
      <c r="C59" s="103"/>
      <c r="D59" s="103"/>
      <c r="E59" s="103"/>
      <c r="F59" s="103"/>
      <c r="G59" s="103"/>
      <c r="H59" s="103"/>
      <c r="I59" s="29"/>
    </row>
    <row r="60" spans="1:9" ht="15.75" x14ac:dyDescent="0.25">
      <c r="A60" s="103"/>
      <c r="B60" s="103"/>
      <c r="C60" s="103"/>
      <c r="D60" s="103"/>
      <c r="E60" s="103"/>
      <c r="F60" s="103"/>
      <c r="G60" s="103"/>
      <c r="H60" s="103"/>
      <c r="I60" s="29"/>
    </row>
    <row r="61" spans="1:9" ht="15.75" x14ac:dyDescent="0.25">
      <c r="A61" s="104"/>
      <c r="B61" s="103"/>
      <c r="C61" s="103"/>
      <c r="D61" s="103"/>
      <c r="E61" s="103"/>
      <c r="F61" s="103"/>
      <c r="G61" s="103"/>
      <c r="H61" s="103"/>
      <c r="I61" s="29"/>
    </row>
    <row r="62" spans="1:9" ht="15.75" x14ac:dyDescent="0.25">
      <c r="A62" s="103"/>
      <c r="B62" s="103"/>
      <c r="C62" s="103"/>
      <c r="D62" s="103"/>
      <c r="E62" s="103"/>
      <c r="F62" s="103"/>
      <c r="G62" s="103"/>
      <c r="H62" s="103"/>
      <c r="I62" s="29"/>
    </row>
    <row r="63" spans="1:9" ht="15.75" x14ac:dyDescent="0.25">
      <c r="A63" s="103"/>
      <c r="B63" s="103"/>
      <c r="C63" s="103"/>
      <c r="D63" s="103"/>
      <c r="E63" s="103"/>
      <c r="F63" s="103"/>
      <c r="G63" s="103"/>
      <c r="H63" s="103"/>
      <c r="I63" s="29"/>
    </row>
    <row r="64" spans="1:9" ht="15.75" x14ac:dyDescent="0.25">
      <c r="A64" s="103"/>
      <c r="B64" s="103"/>
      <c r="C64" s="103"/>
      <c r="D64" s="103"/>
      <c r="E64" s="103"/>
      <c r="F64" s="103"/>
      <c r="G64" s="103"/>
      <c r="H64" s="103"/>
      <c r="I64" s="29"/>
    </row>
    <row r="65" spans="1:9" ht="15.75" x14ac:dyDescent="0.25">
      <c r="A65" s="103"/>
      <c r="B65" s="103"/>
      <c r="C65" s="103"/>
      <c r="D65" s="103"/>
      <c r="E65" s="103"/>
      <c r="F65" s="103"/>
      <c r="G65" s="103"/>
      <c r="H65" s="103"/>
      <c r="I65" s="29"/>
    </row>
    <row r="66" spans="1:9" ht="15.75" x14ac:dyDescent="0.25">
      <c r="A66" s="103"/>
      <c r="B66" s="103"/>
      <c r="C66" s="103"/>
      <c r="D66" s="103"/>
      <c r="E66" s="103"/>
      <c r="F66" s="103"/>
      <c r="G66" s="103"/>
      <c r="H66" s="103"/>
      <c r="I66" s="29"/>
    </row>
    <row r="67" spans="1:9" ht="15.75" x14ac:dyDescent="0.25">
      <c r="A67" s="103"/>
      <c r="B67" s="103"/>
      <c r="C67" s="103"/>
      <c r="D67" s="103"/>
      <c r="E67" s="103"/>
      <c r="F67" s="103"/>
      <c r="G67" s="103"/>
      <c r="H67" s="103"/>
      <c r="I67" s="29"/>
    </row>
    <row r="68" spans="1:9" ht="15.75" x14ac:dyDescent="0.25">
      <c r="A68" s="103"/>
      <c r="B68" s="103"/>
      <c r="C68" s="103"/>
      <c r="D68" s="103"/>
      <c r="E68" s="103"/>
      <c r="F68" s="103"/>
      <c r="G68" s="103"/>
      <c r="H68" s="103"/>
      <c r="I68" s="29"/>
    </row>
    <row r="69" spans="1:9" ht="15.75" x14ac:dyDescent="0.25">
      <c r="A69" s="103"/>
      <c r="B69" s="103"/>
      <c r="C69" s="103"/>
      <c r="D69" s="103"/>
      <c r="E69" s="103"/>
      <c r="F69" s="103"/>
      <c r="G69" s="103"/>
      <c r="H69" s="103"/>
      <c r="I69" s="29"/>
    </row>
    <row r="70" spans="1:9" ht="15.75" x14ac:dyDescent="0.25">
      <c r="A70" s="103"/>
      <c r="B70" s="103"/>
      <c r="C70" s="103"/>
      <c r="D70" s="103"/>
      <c r="E70" s="103"/>
      <c r="F70" s="103"/>
      <c r="G70" s="103"/>
      <c r="H70" s="103"/>
      <c r="I70" s="29"/>
    </row>
    <row r="71" spans="1:9" ht="15.75" x14ac:dyDescent="0.25">
      <c r="A71" s="103"/>
      <c r="B71" s="103"/>
      <c r="C71" s="103"/>
      <c r="D71" s="103"/>
      <c r="E71" s="103"/>
      <c r="F71" s="103"/>
      <c r="G71" s="103"/>
      <c r="H71" s="103"/>
      <c r="I71" s="29"/>
    </row>
    <row r="72" spans="1:9" ht="15.75" x14ac:dyDescent="0.25">
      <c r="A72" s="103"/>
      <c r="B72" s="103"/>
      <c r="C72" s="103"/>
      <c r="D72" s="103"/>
      <c r="E72" s="103"/>
      <c r="F72" s="103"/>
      <c r="G72" s="103"/>
      <c r="H72" s="103"/>
      <c r="I72" s="29"/>
    </row>
    <row r="73" spans="1:9" ht="15.75" x14ac:dyDescent="0.25">
      <c r="A73" s="103"/>
      <c r="B73" s="103"/>
      <c r="C73" s="103"/>
      <c r="D73" s="103"/>
      <c r="E73" s="103"/>
      <c r="F73" s="103"/>
      <c r="G73" s="103"/>
      <c r="H73" s="103"/>
      <c r="I73" s="29"/>
    </row>
    <row r="74" spans="1:9" ht="15.75" x14ac:dyDescent="0.25">
      <c r="A74" s="103"/>
      <c r="B74" s="103"/>
      <c r="C74" s="103"/>
      <c r="D74" s="103"/>
      <c r="E74" s="103"/>
      <c r="F74" s="103"/>
      <c r="G74" s="103"/>
      <c r="H74" s="103"/>
      <c r="I74" s="29"/>
    </row>
    <row r="75" spans="1:9" ht="15.75" x14ac:dyDescent="0.25">
      <c r="A75" s="103"/>
      <c r="B75" s="103"/>
      <c r="C75" s="103"/>
      <c r="D75" s="103"/>
      <c r="E75" s="103"/>
      <c r="F75" s="103"/>
      <c r="G75" s="103"/>
      <c r="H75" s="103"/>
      <c r="I75" s="29"/>
    </row>
    <row r="76" spans="1:9" ht="15.75" x14ac:dyDescent="0.25">
      <c r="A76" s="102"/>
      <c r="B76" s="103"/>
      <c r="C76" s="103"/>
      <c r="D76" s="103"/>
      <c r="E76" s="103"/>
      <c r="F76" s="103"/>
      <c r="G76" s="103"/>
      <c r="H76" s="103"/>
      <c r="I76" s="29"/>
    </row>
    <row r="77" spans="1:9" ht="15.75" x14ac:dyDescent="0.25">
      <c r="A77" s="101"/>
      <c r="B77" s="103"/>
      <c r="C77" s="103"/>
      <c r="D77" s="103"/>
      <c r="E77" s="103"/>
      <c r="F77" s="103"/>
      <c r="G77" s="103"/>
      <c r="H77" s="103"/>
      <c r="I77" s="29"/>
    </row>
    <row r="78" spans="1:9" ht="15.75" x14ac:dyDescent="0.25">
      <c r="A78" s="101"/>
      <c r="B78" s="103"/>
      <c r="C78" s="103"/>
      <c r="D78" s="103"/>
      <c r="E78" s="103"/>
      <c r="F78" s="103"/>
      <c r="G78" s="103"/>
      <c r="H78" s="103"/>
      <c r="I78" s="29"/>
    </row>
    <row r="79" spans="1:9" ht="15.75" x14ac:dyDescent="0.25">
      <c r="A79" s="101"/>
      <c r="B79" s="103"/>
      <c r="C79" s="103"/>
      <c r="D79" s="103"/>
      <c r="E79" s="103"/>
      <c r="F79" s="103"/>
      <c r="G79" s="103"/>
      <c r="H79" s="103"/>
      <c r="I79" s="29"/>
    </row>
    <row r="80" spans="1:9" ht="15.75" x14ac:dyDescent="0.25">
      <c r="A80" s="103"/>
      <c r="B80" s="103"/>
      <c r="C80" s="103"/>
      <c r="D80" s="103"/>
      <c r="E80" s="103"/>
      <c r="F80" s="103"/>
      <c r="G80" s="103"/>
      <c r="H80" s="103"/>
      <c r="I80" s="29"/>
    </row>
    <row r="81" spans="1:9" ht="15.75" x14ac:dyDescent="0.25">
      <c r="A81" s="101"/>
      <c r="B81" s="103"/>
      <c r="C81" s="103"/>
      <c r="D81" s="103"/>
      <c r="E81" s="103"/>
      <c r="F81" s="103"/>
      <c r="G81" s="103"/>
      <c r="H81" s="103"/>
      <c r="I81" s="29"/>
    </row>
    <row r="82" spans="1:9" ht="15.75" x14ac:dyDescent="0.25">
      <c r="A82" s="105"/>
      <c r="B82" s="103"/>
      <c r="C82" s="103"/>
      <c r="D82" s="103"/>
      <c r="E82" s="104"/>
      <c r="F82" s="103"/>
      <c r="G82" s="103"/>
      <c r="H82" s="103"/>
      <c r="I82" s="29"/>
    </row>
    <row r="83" spans="1:9" ht="15.75" x14ac:dyDescent="0.25">
      <c r="A83" s="106"/>
      <c r="B83" s="103"/>
      <c r="C83" s="103"/>
      <c r="D83" s="103"/>
      <c r="E83" s="104"/>
      <c r="F83" s="103"/>
      <c r="G83" s="103"/>
      <c r="H83" s="103"/>
      <c r="I83" s="29"/>
    </row>
    <row r="84" spans="1:9" ht="15.75" x14ac:dyDescent="0.25">
      <c r="A84" s="101"/>
      <c r="B84" s="103"/>
      <c r="C84" s="103"/>
      <c r="D84" s="103"/>
      <c r="E84" s="103"/>
      <c r="F84" s="103"/>
      <c r="G84" s="103"/>
      <c r="H84" s="103"/>
    </row>
  </sheetData>
  <phoneticPr fontId="9" type="noConversion"/>
  <pageMargins left="0.75" right="0.75" top="1" bottom="1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75" transitionEvaluation="1"/>
  <dimension ref="A1:M561"/>
  <sheetViews>
    <sheetView showGridLines="0" tabSelected="1" topLeftCell="A175" workbookViewId="0">
      <selection activeCell="F147" sqref="F147"/>
    </sheetView>
  </sheetViews>
  <sheetFormatPr defaultColWidth="9.77734375" defaultRowHeight="19.5" customHeight="1" x14ac:dyDescent="0.3"/>
  <cols>
    <col min="1" max="1" width="5.109375" style="1" customWidth="1"/>
    <col min="2" max="2" width="12.77734375" style="1" customWidth="1"/>
    <col min="3" max="3" width="3.77734375" style="1" customWidth="1"/>
    <col min="4" max="5" width="11.33203125" style="1" customWidth="1"/>
    <col min="6" max="6" width="11" style="1" customWidth="1"/>
    <col min="7" max="7" width="10.44140625" style="1" customWidth="1"/>
    <col min="8" max="8" width="13.109375" style="1" customWidth="1"/>
    <col min="9" max="9" width="4.88671875" style="1" customWidth="1"/>
    <col min="10" max="16384" width="9.77734375" style="1"/>
  </cols>
  <sheetData>
    <row r="1" spans="1:8" ht="19.5" customHeight="1" x14ac:dyDescent="0.3">
      <c r="A1" s="9"/>
      <c r="B1" s="9"/>
      <c r="C1" s="9"/>
      <c r="D1" s="9"/>
      <c r="E1" s="9"/>
      <c r="F1" s="9"/>
      <c r="G1" s="9"/>
      <c r="H1" s="9"/>
    </row>
    <row r="2" spans="1:8" ht="19.5" customHeight="1" x14ac:dyDescent="0.3">
      <c r="A2" s="9"/>
      <c r="B2" s="9"/>
      <c r="C2" s="9"/>
      <c r="D2" s="9"/>
      <c r="E2" s="9"/>
      <c r="F2" s="9"/>
      <c r="G2"/>
      <c r="H2"/>
    </row>
    <row r="3" spans="1:8" ht="19.5" customHeight="1" x14ac:dyDescent="0.3">
      <c r="A3" s="9"/>
      <c r="B3" s="9"/>
      <c r="C3" s="9"/>
      <c r="D3" s="9"/>
      <c r="E3" s="9"/>
      <c r="F3" s="9"/>
      <c r="G3"/>
      <c r="H3"/>
    </row>
    <row r="4" spans="1:8" ht="19.5" customHeight="1" x14ac:dyDescent="0.3">
      <c r="A4" s="9"/>
      <c r="B4" s="9"/>
      <c r="C4" s="9"/>
      <c r="D4" s="9"/>
      <c r="E4" s="9"/>
      <c r="F4" s="9"/>
      <c r="G4"/>
      <c r="H4"/>
    </row>
    <row r="5" spans="1:8" ht="19.5" customHeight="1" x14ac:dyDescent="0.3">
      <c r="A5" s="9"/>
      <c r="B5" s="9"/>
      <c r="C5" s="9"/>
      <c r="D5" s="9"/>
      <c r="E5" s="9"/>
      <c r="F5" s="9"/>
      <c r="G5"/>
      <c r="H5"/>
    </row>
    <row r="6" spans="1:8" ht="19.5" customHeight="1" x14ac:dyDescent="0.3">
      <c r="A6" s="9"/>
      <c r="B6" s="9"/>
      <c r="C6" s="9"/>
      <c r="D6" s="9"/>
      <c r="E6" s="9"/>
      <c r="F6" s="9"/>
      <c r="G6"/>
      <c r="H6"/>
    </row>
    <row r="7" spans="1:8" ht="19.5" customHeight="1" x14ac:dyDescent="0.3">
      <c r="A7" s="9"/>
      <c r="B7" s="9"/>
      <c r="C7" s="9"/>
      <c r="D7" s="9"/>
      <c r="E7" s="9"/>
      <c r="F7" s="9"/>
      <c r="G7"/>
      <c r="H7"/>
    </row>
    <row r="8" spans="1:8" ht="19.5" customHeight="1" x14ac:dyDescent="0.3">
      <c r="A8" s="9"/>
      <c r="B8" s="9"/>
      <c r="C8" s="9"/>
      <c r="D8" s="9"/>
      <c r="E8" s="9"/>
      <c r="F8" s="9"/>
      <c r="G8"/>
      <c r="H8"/>
    </row>
    <row r="9" spans="1:8" ht="19.5" customHeight="1" x14ac:dyDescent="0.3">
      <c r="A9" s="9"/>
      <c r="B9" s="9"/>
      <c r="C9" s="9"/>
      <c r="D9" s="9"/>
      <c r="E9" s="9"/>
      <c r="F9" s="9"/>
      <c r="G9"/>
      <c r="H9"/>
    </row>
    <row r="10" spans="1:8" ht="19.5" customHeight="1" x14ac:dyDescent="0.3">
      <c r="A10" s="9"/>
      <c r="B10" s="9"/>
      <c r="C10" s="9"/>
      <c r="D10" s="9"/>
      <c r="E10" s="9"/>
      <c r="F10" s="9"/>
      <c r="G10"/>
      <c r="H10"/>
    </row>
    <row r="11" spans="1:8" ht="19.5" customHeight="1" x14ac:dyDescent="0.3">
      <c r="A11" s="9"/>
      <c r="B11" s="9"/>
      <c r="C11" s="9"/>
      <c r="D11" s="9"/>
      <c r="E11" s="9"/>
      <c r="F11" s="9"/>
      <c r="G11" s="10"/>
      <c r="H11" s="9"/>
    </row>
    <row r="12" spans="1:8" ht="19.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ht="19.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9.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9.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ht="19.5" customHeight="1" x14ac:dyDescent="0.3">
      <c r="A16" s="121" t="s">
        <v>175</v>
      </c>
      <c r="B16" s="121"/>
      <c r="C16" s="121"/>
      <c r="D16" s="121"/>
      <c r="E16" s="121"/>
      <c r="F16" s="121"/>
      <c r="G16" s="121"/>
      <c r="H16" s="121"/>
    </row>
    <row r="17" spans="1:8" ht="19.5" customHeight="1" x14ac:dyDescent="0.3">
      <c r="A17" s="68"/>
      <c r="B17" s="68"/>
      <c r="C17" s="68"/>
      <c r="D17" s="68"/>
      <c r="E17" s="68"/>
      <c r="F17" s="68"/>
      <c r="G17" s="68"/>
      <c r="H17" s="68"/>
    </row>
    <row r="18" spans="1:8" ht="19.5" customHeight="1" x14ac:dyDescent="0.3">
      <c r="A18" s="122" t="s">
        <v>35</v>
      </c>
      <c r="B18" s="122"/>
      <c r="C18" s="122"/>
      <c r="D18" s="122"/>
      <c r="E18" s="122"/>
      <c r="F18" s="122"/>
      <c r="G18" s="122"/>
      <c r="H18" s="122"/>
    </row>
    <row r="19" spans="1:8" ht="19.5" customHeight="1" x14ac:dyDescent="0.3">
      <c r="A19" s="9"/>
      <c r="B19" s="9"/>
      <c r="C19" s="9"/>
      <c r="D19" s="9"/>
      <c r="E19" s="9"/>
      <c r="F19" s="9"/>
      <c r="G19" s="9"/>
      <c r="H19" s="9"/>
    </row>
    <row r="20" spans="1:8" ht="19.5" customHeight="1" x14ac:dyDescent="0.3">
      <c r="A20" s="9"/>
      <c r="B20" s="9"/>
      <c r="C20" s="9"/>
      <c r="D20" s="9"/>
      <c r="E20" s="9"/>
      <c r="F20" s="9"/>
      <c r="G20" s="9"/>
      <c r="H20" s="9"/>
    </row>
    <row r="21" spans="1:8" ht="19.5" customHeight="1" x14ac:dyDescent="0.3">
      <c r="A21" s="9"/>
      <c r="B21" s="9"/>
      <c r="C21" s="9"/>
      <c r="D21" s="9"/>
      <c r="E21" s="9"/>
      <c r="F21" s="9"/>
      <c r="G21" s="9"/>
      <c r="H21" s="9"/>
    </row>
    <row r="22" spans="1:8" ht="19.5" customHeight="1" x14ac:dyDescent="0.3">
      <c r="A22" s="121" t="s">
        <v>220</v>
      </c>
      <c r="B22" s="121"/>
      <c r="C22" s="121"/>
      <c r="D22" s="121"/>
      <c r="E22" s="121"/>
      <c r="F22" s="121"/>
      <c r="G22" s="121"/>
      <c r="H22" s="121"/>
    </row>
    <row r="23" spans="1:8" ht="19.5" customHeight="1" x14ac:dyDescent="0.3">
      <c r="A23" s="9"/>
      <c r="B23" s="9"/>
      <c r="C23" s="9"/>
      <c r="D23" s="9"/>
      <c r="E23" s="9"/>
      <c r="F23" s="9"/>
      <c r="G23" s="9"/>
      <c r="H23" s="9"/>
    </row>
    <row r="24" spans="1:8" ht="19.5" customHeight="1" x14ac:dyDescent="0.3">
      <c r="A24" s="123"/>
      <c r="B24" s="123"/>
      <c r="C24" s="123"/>
      <c r="D24" s="123"/>
      <c r="E24" s="123"/>
      <c r="F24" s="123"/>
      <c r="G24" s="123"/>
      <c r="H24" s="123"/>
    </row>
    <row r="25" spans="1:8" ht="19.5" customHeight="1" x14ac:dyDescent="0.3">
      <c r="A25" s="9"/>
      <c r="B25" s="9"/>
      <c r="C25" s="9"/>
      <c r="D25" s="9"/>
      <c r="E25" s="9"/>
      <c r="F25" s="9"/>
      <c r="G25" s="9"/>
      <c r="H25" s="9"/>
    </row>
    <row r="26" spans="1:8" ht="19.5" customHeight="1" x14ac:dyDescent="0.3">
      <c r="A26" s="126"/>
      <c r="B26" s="126"/>
      <c r="C26" s="126"/>
      <c r="D26" s="126"/>
      <c r="E26" s="126"/>
      <c r="F26" s="126"/>
      <c r="G26" s="126"/>
      <c r="H26" s="126"/>
    </row>
    <row r="27" spans="1:8" ht="19.5" customHeight="1" x14ac:dyDescent="0.3">
      <c r="A27" s="9"/>
      <c r="B27" s="9"/>
      <c r="C27" s="9"/>
      <c r="D27" s="9"/>
      <c r="E27" s="9"/>
      <c r="F27" s="9"/>
      <c r="G27" s="9"/>
      <c r="H27" s="9"/>
    </row>
    <row r="28" spans="1:8" ht="19.5" customHeight="1" x14ac:dyDescent="0.3">
      <c r="A28" s="9"/>
      <c r="B28" s="9"/>
      <c r="C28" s="9"/>
      <c r="D28" s="9"/>
      <c r="E28" s="9"/>
      <c r="F28" s="9"/>
      <c r="G28" s="9"/>
      <c r="H28" s="9"/>
    </row>
    <row r="29" spans="1:8" ht="19.5" customHeight="1" x14ac:dyDescent="0.3">
      <c r="A29" s="126"/>
      <c r="B29" s="126"/>
      <c r="C29" s="126"/>
      <c r="D29" s="126"/>
      <c r="E29" s="126"/>
      <c r="F29" s="126"/>
      <c r="G29" s="126"/>
      <c r="H29" s="126"/>
    </row>
    <row r="30" spans="1:8" ht="19.5" customHeight="1" x14ac:dyDescent="0.3">
      <c r="A30" s="9"/>
      <c r="B30" s="9"/>
      <c r="C30" s="9"/>
      <c r="D30" s="9"/>
      <c r="E30" s="9"/>
      <c r="F30" s="9"/>
      <c r="G30" s="9"/>
      <c r="H30" s="9"/>
    </row>
    <row r="31" spans="1:8" ht="19.5" customHeight="1" x14ac:dyDescent="0.3">
      <c r="A31" s="9"/>
      <c r="B31" s="9"/>
      <c r="C31" s="9"/>
      <c r="D31" s="9"/>
      <c r="E31" s="9"/>
      <c r="F31" s="9"/>
      <c r="G31" s="9"/>
      <c r="H31" s="9"/>
    </row>
    <row r="32" spans="1:8" ht="19.5" customHeight="1" x14ac:dyDescent="0.3">
      <c r="A32" s="9"/>
      <c r="B32" s="9"/>
      <c r="C32" s="9"/>
      <c r="D32" s="9"/>
      <c r="E32" s="9"/>
      <c r="F32" s="9"/>
      <c r="G32" s="9"/>
      <c r="H32" s="9"/>
    </row>
    <row r="33" spans="1:8" ht="19.5" customHeight="1" x14ac:dyDescent="0.3">
      <c r="A33" s="9"/>
      <c r="B33" s="9"/>
      <c r="C33" s="9"/>
      <c r="D33" s="9"/>
      <c r="E33" s="9"/>
      <c r="F33" s="9"/>
      <c r="G33" s="9"/>
      <c r="H33" s="9"/>
    </row>
    <row r="34" spans="1:8" ht="19.5" customHeight="1" x14ac:dyDescent="0.3">
      <c r="A34" s="9"/>
      <c r="B34" s="9"/>
      <c r="C34" s="9"/>
      <c r="D34" s="9"/>
      <c r="E34" s="9"/>
      <c r="F34" s="9"/>
      <c r="G34" s="9"/>
      <c r="H34" s="9"/>
    </row>
    <row r="35" spans="1:8" ht="19.5" customHeight="1" x14ac:dyDescent="0.3">
      <c r="A35" s="9"/>
      <c r="B35" s="9"/>
      <c r="C35" s="9"/>
      <c r="D35" s="9"/>
      <c r="E35" s="9"/>
      <c r="F35" s="9"/>
      <c r="G35" s="9"/>
      <c r="H35" s="9"/>
    </row>
    <row r="36" spans="1:8" ht="19.5" customHeight="1" x14ac:dyDescent="0.3">
      <c r="A36" s="9"/>
      <c r="B36" s="9"/>
      <c r="C36" s="9"/>
      <c r="D36" s="9"/>
      <c r="E36" s="9"/>
      <c r="F36" s="9"/>
      <c r="G36" s="9"/>
      <c r="H36" s="9"/>
    </row>
    <row r="37" spans="1:8" ht="19.5" customHeight="1" x14ac:dyDescent="0.3">
      <c r="A37" s="9"/>
      <c r="B37" s="9"/>
      <c r="C37" s="9"/>
      <c r="D37" s="9"/>
      <c r="E37" s="9"/>
      <c r="F37" s="9"/>
      <c r="G37" s="9"/>
      <c r="H37" s="9"/>
    </row>
    <row r="38" spans="1:8" ht="19.5" customHeight="1" x14ac:dyDescent="0.3">
      <c r="A38" s="9"/>
      <c r="B38" s="9"/>
      <c r="C38" s="9"/>
      <c r="D38" s="9"/>
      <c r="E38" s="9"/>
      <c r="F38" s="9"/>
      <c r="G38" s="9"/>
      <c r="H38" s="9"/>
    </row>
    <row r="39" spans="1:8" ht="19.5" customHeight="1" x14ac:dyDescent="0.3">
      <c r="A39" s="9"/>
      <c r="B39" s="9"/>
      <c r="C39" s="9"/>
      <c r="D39" s="9"/>
      <c r="E39" s="9"/>
      <c r="F39" s="9"/>
      <c r="G39" s="9"/>
      <c r="H39" s="9"/>
    </row>
    <row r="40" spans="1:8" ht="19.5" customHeight="1" x14ac:dyDescent="0.3">
      <c r="A40" s="9"/>
      <c r="B40" s="9"/>
      <c r="C40" s="9"/>
      <c r="D40" s="9"/>
      <c r="E40" s="9"/>
      <c r="F40" s="9"/>
      <c r="G40" s="9"/>
      <c r="H40" s="9"/>
    </row>
    <row r="41" spans="1:8" ht="19.5" customHeight="1" x14ac:dyDescent="0.3">
      <c r="A41" s="9"/>
      <c r="B41" s="9"/>
      <c r="C41" s="9"/>
      <c r="D41" s="9"/>
      <c r="E41" s="9"/>
      <c r="F41" s="9"/>
      <c r="G41" s="9"/>
      <c r="H41" s="9"/>
    </row>
    <row r="42" spans="1:8" ht="19.5" customHeight="1" x14ac:dyDescent="0.3">
      <c r="A42" s="9"/>
      <c r="B42" s="9"/>
      <c r="C42" s="9"/>
      <c r="D42" s="9"/>
      <c r="E42" s="9"/>
      <c r="F42" s="9"/>
      <c r="G42" s="9"/>
      <c r="H42" s="9"/>
    </row>
    <row r="43" spans="1:8" ht="19.5" customHeight="1" x14ac:dyDescent="0.3">
      <c r="A43" s="9"/>
      <c r="B43" s="9"/>
      <c r="C43" s="9"/>
      <c r="D43" s="9"/>
      <c r="E43" s="9"/>
      <c r="F43" s="9"/>
      <c r="G43" s="9"/>
      <c r="H43" s="9"/>
    </row>
    <row r="44" spans="1:8" ht="19.5" customHeight="1" x14ac:dyDescent="0.3">
      <c r="A44" s="14"/>
      <c r="H44" s="15"/>
    </row>
    <row r="45" spans="1:8" ht="19.5" customHeight="1" x14ac:dyDescent="0.3">
      <c r="A45" s="125" t="s">
        <v>0</v>
      </c>
      <c r="B45" s="125"/>
      <c r="C45" s="125"/>
      <c r="D45" s="125"/>
      <c r="E45" s="125"/>
      <c r="F45" s="125"/>
      <c r="G45" s="125"/>
      <c r="H45" s="125"/>
    </row>
    <row r="46" spans="1:8" ht="19.5" customHeight="1" x14ac:dyDescent="0.3">
      <c r="A46" s="16"/>
      <c r="B46" s="16"/>
      <c r="C46" s="16"/>
      <c r="D46" s="16"/>
      <c r="E46" s="16"/>
      <c r="F46" s="16"/>
      <c r="G46" s="16"/>
      <c r="H46" s="16"/>
    </row>
    <row r="47" spans="1:8" ht="19.5" customHeight="1" x14ac:dyDescent="0.3">
      <c r="A47" s="16" t="s">
        <v>235</v>
      </c>
      <c r="B47" s="16"/>
      <c r="C47" s="16"/>
      <c r="D47" s="16"/>
      <c r="E47" s="16"/>
      <c r="F47" s="16"/>
      <c r="G47" s="16"/>
      <c r="H47" s="15" t="s">
        <v>32</v>
      </c>
    </row>
    <row r="48" spans="1:8" ht="19.5" customHeight="1" x14ac:dyDescent="0.3">
      <c r="A48" s="16"/>
      <c r="B48" s="16"/>
      <c r="C48" s="16"/>
      <c r="D48" s="16"/>
      <c r="E48" s="16"/>
      <c r="F48" s="16"/>
      <c r="G48" s="16"/>
      <c r="H48" s="16"/>
    </row>
    <row r="49" spans="1:8" ht="19.5" customHeight="1" x14ac:dyDescent="0.3">
      <c r="A49" s="14" t="s">
        <v>125</v>
      </c>
      <c r="B49" s="16"/>
      <c r="C49" s="16"/>
      <c r="D49" s="16"/>
      <c r="E49" s="16"/>
      <c r="F49" s="16"/>
      <c r="G49" s="16"/>
      <c r="H49" s="15" t="s">
        <v>33</v>
      </c>
    </row>
    <row r="50" spans="1:8" ht="19.5" customHeight="1" x14ac:dyDescent="0.3">
      <c r="A50" s="16"/>
      <c r="B50" s="16"/>
      <c r="C50" s="16"/>
      <c r="D50" s="16"/>
      <c r="E50" s="16"/>
      <c r="F50" s="16"/>
      <c r="G50" s="16"/>
      <c r="H50" s="16"/>
    </row>
    <row r="51" spans="1:8" ht="19.5" customHeight="1" x14ac:dyDescent="0.3">
      <c r="A51" s="14" t="s">
        <v>217</v>
      </c>
      <c r="B51" s="16"/>
      <c r="C51" s="16"/>
      <c r="D51" s="16"/>
      <c r="E51" s="16"/>
      <c r="F51" s="16"/>
      <c r="G51" s="16"/>
      <c r="H51" s="15" t="s">
        <v>236</v>
      </c>
    </row>
    <row r="52" spans="1:8" ht="19.5" customHeight="1" x14ac:dyDescent="0.3">
      <c r="A52" s="14"/>
      <c r="B52" s="16"/>
      <c r="C52" s="16"/>
      <c r="D52" s="16"/>
      <c r="E52" s="16"/>
      <c r="F52" s="16"/>
      <c r="G52" s="16"/>
      <c r="H52" s="15"/>
    </row>
    <row r="53" spans="1:8" ht="19.5" customHeight="1" x14ac:dyDescent="0.3">
      <c r="A53" s="14" t="s">
        <v>1</v>
      </c>
      <c r="B53" s="16"/>
      <c r="C53" s="16"/>
      <c r="D53" s="16"/>
      <c r="E53" s="16"/>
      <c r="F53" s="16"/>
      <c r="G53" s="16"/>
      <c r="H53" s="15" t="s">
        <v>237</v>
      </c>
    </row>
    <row r="54" spans="1:8" ht="19.5" customHeight="1" x14ac:dyDescent="0.3">
      <c r="A54" s="14"/>
      <c r="B54" s="16"/>
      <c r="C54" s="16"/>
      <c r="D54" s="16"/>
      <c r="E54" s="16"/>
      <c r="F54" s="16"/>
      <c r="G54" s="16"/>
      <c r="H54" s="15"/>
    </row>
    <row r="55" spans="1:8" ht="19.5" customHeight="1" x14ac:dyDescent="0.3">
      <c r="A55" s="14"/>
      <c r="B55" s="16"/>
      <c r="C55" s="16"/>
      <c r="D55" s="16"/>
      <c r="E55" s="16"/>
      <c r="F55" s="16"/>
      <c r="G55" s="16"/>
      <c r="H55" s="15"/>
    </row>
    <row r="56" spans="1:8" ht="19.5" customHeight="1" x14ac:dyDescent="0.3">
      <c r="A56" s="16"/>
      <c r="B56" s="16"/>
      <c r="C56" s="16"/>
      <c r="D56" s="16"/>
      <c r="E56" s="16"/>
      <c r="F56" s="16"/>
      <c r="G56" s="16"/>
      <c r="H56" s="16"/>
    </row>
    <row r="57" spans="1:8" ht="19.5" customHeight="1" x14ac:dyDescent="0.3">
      <c r="A57" s="14"/>
      <c r="B57" s="16"/>
      <c r="C57" s="16"/>
      <c r="D57" s="16"/>
      <c r="E57" s="16"/>
      <c r="F57" s="16"/>
      <c r="G57" s="16"/>
      <c r="H57" s="15"/>
    </row>
    <row r="58" spans="1:8" ht="19.5" customHeight="1" x14ac:dyDescent="0.3">
      <c r="A58" s="16"/>
      <c r="B58" s="16"/>
      <c r="C58" s="16"/>
      <c r="D58" s="16"/>
      <c r="E58" s="16"/>
      <c r="F58" s="16"/>
      <c r="G58" s="16"/>
      <c r="H58" s="16"/>
    </row>
    <row r="59" spans="1:8" ht="19.5" customHeight="1" x14ac:dyDescent="0.3">
      <c r="A59" s="14"/>
      <c r="B59" s="16"/>
      <c r="C59" s="16"/>
      <c r="D59" s="16"/>
      <c r="E59" s="16"/>
      <c r="F59" s="16"/>
      <c r="G59" s="16"/>
      <c r="H59" s="15"/>
    </row>
    <row r="60" spans="1:8" ht="19.5" customHeight="1" x14ac:dyDescent="0.3">
      <c r="A60" s="14"/>
      <c r="B60" s="16"/>
      <c r="C60" s="16"/>
      <c r="D60" s="16"/>
      <c r="E60" s="16"/>
      <c r="F60" s="16"/>
      <c r="G60" s="16"/>
      <c r="H60" s="15"/>
    </row>
    <row r="61" spans="1:8" ht="19.5" customHeight="1" x14ac:dyDescent="0.3">
      <c r="A61" s="14"/>
      <c r="B61" s="16"/>
      <c r="C61" s="16"/>
      <c r="D61" s="16"/>
      <c r="E61" s="16"/>
      <c r="F61" s="16"/>
      <c r="G61" s="16"/>
      <c r="H61" s="15"/>
    </row>
    <row r="62" spans="1:8" ht="19.5" customHeight="1" x14ac:dyDescent="0.3">
      <c r="A62" s="14"/>
      <c r="B62" s="16"/>
      <c r="C62" s="16"/>
      <c r="D62" s="16"/>
      <c r="E62" s="16"/>
      <c r="F62" s="16"/>
      <c r="G62" s="16"/>
      <c r="H62" s="15"/>
    </row>
    <row r="63" spans="1:8" ht="19.5" customHeight="1" x14ac:dyDescent="0.3">
      <c r="A63" s="14"/>
      <c r="B63" s="16"/>
      <c r="C63" s="16"/>
      <c r="D63" s="16"/>
      <c r="E63" s="16"/>
      <c r="F63" s="16"/>
      <c r="G63" s="16"/>
      <c r="H63" s="15"/>
    </row>
    <row r="64" spans="1:8" ht="19.5" customHeight="1" x14ac:dyDescent="0.3">
      <c r="A64" s="14"/>
      <c r="B64" s="16"/>
      <c r="C64" s="16"/>
      <c r="D64" s="16"/>
      <c r="E64" s="16"/>
      <c r="F64" s="16"/>
      <c r="G64" s="16"/>
      <c r="H64" s="15"/>
    </row>
    <row r="65" spans="1:8" ht="19.5" customHeight="1" x14ac:dyDescent="0.3">
      <c r="A65" s="14"/>
      <c r="B65" s="16"/>
      <c r="C65" s="16"/>
      <c r="D65" s="16"/>
      <c r="E65" s="16"/>
      <c r="F65" s="16"/>
      <c r="G65" s="16"/>
      <c r="H65" s="15"/>
    </row>
    <row r="66" spans="1:8" ht="19.5" customHeight="1" x14ac:dyDescent="0.3">
      <c r="A66" s="14"/>
      <c r="B66" s="16"/>
      <c r="C66" s="16"/>
      <c r="D66" s="16"/>
      <c r="E66" s="16"/>
      <c r="F66" s="16"/>
      <c r="G66" s="16"/>
      <c r="H66" s="15"/>
    </row>
    <row r="67" spans="1:8" ht="19.5" customHeight="1" x14ac:dyDescent="0.3">
      <c r="A67" s="14"/>
      <c r="B67" s="16"/>
      <c r="C67" s="16"/>
      <c r="D67" s="16"/>
      <c r="E67" s="16"/>
      <c r="F67" s="16"/>
      <c r="G67" s="16"/>
      <c r="H67" s="15"/>
    </row>
    <row r="68" spans="1:8" ht="19.5" customHeight="1" x14ac:dyDescent="0.3">
      <c r="A68" s="14"/>
      <c r="B68" s="16"/>
      <c r="C68" s="16"/>
      <c r="D68" s="16"/>
      <c r="E68" s="16"/>
      <c r="F68" s="16"/>
      <c r="G68" s="16"/>
      <c r="H68" s="15"/>
    </row>
    <row r="69" spans="1:8" ht="19.5" customHeight="1" x14ac:dyDescent="0.3">
      <c r="A69" s="14"/>
      <c r="B69" s="16"/>
      <c r="C69" s="16"/>
      <c r="D69" s="16"/>
      <c r="E69" s="16"/>
      <c r="F69" s="16"/>
      <c r="G69" s="16"/>
      <c r="H69" s="15"/>
    </row>
    <row r="70" spans="1:8" ht="19.5" customHeight="1" x14ac:dyDescent="0.3">
      <c r="A70" s="14"/>
      <c r="B70" s="16"/>
      <c r="C70" s="16"/>
      <c r="D70" s="16"/>
      <c r="E70" s="16"/>
      <c r="F70" s="16"/>
      <c r="G70" s="16"/>
      <c r="H70" s="15"/>
    </row>
    <row r="71" spans="1:8" ht="19.5" customHeight="1" x14ac:dyDescent="0.3">
      <c r="A71" s="14"/>
      <c r="B71" s="16"/>
      <c r="C71" s="16"/>
      <c r="D71" s="16"/>
      <c r="E71" s="16"/>
      <c r="F71" s="16"/>
      <c r="G71" s="16"/>
      <c r="H71" s="15"/>
    </row>
    <row r="72" spans="1:8" ht="19.5" customHeight="1" x14ac:dyDescent="0.3">
      <c r="A72" s="14"/>
      <c r="B72" s="16"/>
      <c r="C72" s="16"/>
      <c r="D72" s="16"/>
      <c r="E72" s="16"/>
      <c r="F72" s="16"/>
      <c r="G72" s="16"/>
      <c r="H72" s="15"/>
    </row>
    <row r="73" spans="1:8" ht="19.5" customHeight="1" x14ac:dyDescent="0.3">
      <c r="A73" s="14"/>
      <c r="B73" s="16"/>
      <c r="C73" s="16"/>
      <c r="D73" s="16"/>
      <c r="E73" s="16"/>
      <c r="F73" s="16"/>
      <c r="G73" s="16"/>
      <c r="H73" s="15"/>
    </row>
    <row r="74" spans="1:8" ht="19.5" customHeight="1" x14ac:dyDescent="0.3">
      <c r="A74" s="14"/>
      <c r="B74" s="16"/>
      <c r="C74" s="16"/>
      <c r="D74" s="16"/>
      <c r="E74" s="16"/>
      <c r="F74" s="16"/>
      <c r="G74" s="16"/>
      <c r="H74" s="15"/>
    </row>
    <row r="75" spans="1:8" ht="19.5" customHeight="1" x14ac:dyDescent="0.3">
      <c r="A75" s="14"/>
      <c r="B75" s="16"/>
      <c r="C75" s="16"/>
      <c r="D75" s="16"/>
      <c r="E75" s="16"/>
      <c r="F75" s="16"/>
      <c r="G75" s="16"/>
      <c r="H75" s="15"/>
    </row>
    <row r="76" spans="1:8" ht="19.5" customHeight="1" x14ac:dyDescent="0.3">
      <c r="A76" s="14"/>
      <c r="B76" s="16"/>
      <c r="C76" s="16"/>
      <c r="D76" s="16"/>
      <c r="E76" s="16"/>
      <c r="F76" s="16"/>
      <c r="G76" s="16"/>
      <c r="H76" s="15"/>
    </row>
    <row r="77" spans="1:8" ht="19.5" customHeight="1" x14ac:dyDescent="0.3">
      <c r="A77" s="14"/>
      <c r="B77" s="16"/>
      <c r="C77" s="16"/>
      <c r="D77" s="16"/>
      <c r="E77" s="16"/>
      <c r="F77" s="16"/>
      <c r="G77" s="16"/>
      <c r="H77" s="15"/>
    </row>
    <row r="78" spans="1:8" ht="19.5" customHeight="1" x14ac:dyDescent="0.3">
      <c r="A78" s="14"/>
      <c r="B78" s="16"/>
      <c r="C78" s="16"/>
      <c r="D78" s="16"/>
      <c r="E78" s="16"/>
      <c r="F78" s="16"/>
      <c r="G78" s="16"/>
      <c r="H78" s="15"/>
    </row>
    <row r="79" spans="1:8" ht="19.5" customHeight="1" x14ac:dyDescent="0.3">
      <c r="A79" s="14"/>
      <c r="B79" s="16"/>
      <c r="C79" s="16"/>
      <c r="D79" s="16"/>
      <c r="E79" s="16"/>
      <c r="F79" s="16"/>
      <c r="G79" s="16"/>
      <c r="H79" s="15"/>
    </row>
    <row r="80" spans="1:8" ht="19.5" customHeight="1" x14ac:dyDescent="0.3">
      <c r="A80" s="14"/>
      <c r="B80" s="16"/>
      <c r="C80" s="16"/>
      <c r="D80" s="16"/>
      <c r="E80" s="16"/>
      <c r="F80" s="16"/>
      <c r="G80" s="16"/>
      <c r="H80" s="15"/>
    </row>
    <row r="81" spans="1:9" ht="19.5" customHeight="1" x14ac:dyDescent="0.3">
      <c r="A81" s="14"/>
      <c r="B81" s="16"/>
      <c r="C81" s="16"/>
      <c r="D81" s="16"/>
      <c r="E81" s="16"/>
      <c r="F81" s="16"/>
      <c r="G81" s="16"/>
      <c r="H81" s="15"/>
    </row>
    <row r="82" spans="1:9" ht="19.5" customHeight="1" x14ac:dyDescent="0.3">
      <c r="A82" s="14"/>
      <c r="B82" s="16"/>
      <c r="C82" s="16"/>
      <c r="D82" s="16"/>
      <c r="E82" s="16"/>
      <c r="F82" s="16"/>
      <c r="G82" s="16"/>
      <c r="H82" s="15"/>
    </row>
    <row r="83" spans="1:9" ht="19.5" customHeight="1" x14ac:dyDescent="0.3">
      <c r="A83" s="14"/>
      <c r="B83" s="16"/>
      <c r="C83" s="16"/>
      <c r="D83" s="16"/>
      <c r="E83" s="16"/>
      <c r="F83" s="16"/>
      <c r="G83" s="16"/>
      <c r="H83" s="15"/>
    </row>
    <row r="84" spans="1:9" ht="19.5" customHeight="1" x14ac:dyDescent="0.3">
      <c r="A84" s="14"/>
      <c r="B84" s="16"/>
      <c r="C84" s="16"/>
      <c r="D84" s="16"/>
      <c r="E84" s="16"/>
      <c r="F84" s="16"/>
      <c r="G84" s="16"/>
      <c r="H84" s="15"/>
    </row>
    <row r="85" spans="1:9" ht="19.5" customHeight="1" x14ac:dyDescent="0.3">
      <c r="A85" s="58"/>
      <c r="B85" s="29"/>
      <c r="C85" s="58"/>
      <c r="D85" s="58"/>
      <c r="E85" s="58"/>
      <c r="F85" s="57"/>
      <c r="G85" s="57"/>
      <c r="H85" s="71"/>
      <c r="I85" s="29"/>
    </row>
    <row r="86" spans="1:9" ht="19.5" customHeight="1" x14ac:dyDescent="0.3">
      <c r="B86" s="29"/>
      <c r="C86" s="58"/>
      <c r="D86" s="58"/>
      <c r="E86" s="58"/>
      <c r="F86" s="90" t="s">
        <v>176</v>
      </c>
      <c r="G86" s="57"/>
      <c r="H86" s="29"/>
    </row>
    <row r="87" spans="1:9" ht="19.5" customHeight="1" x14ac:dyDescent="0.3">
      <c r="A87" s="58"/>
      <c r="B87" s="29"/>
      <c r="C87" s="58"/>
      <c r="D87" s="58"/>
      <c r="E87" s="58"/>
      <c r="F87" s="57"/>
      <c r="G87" s="57"/>
      <c r="H87" s="57"/>
      <c r="I87" s="29"/>
    </row>
    <row r="88" spans="1:9" ht="19.5" customHeight="1" x14ac:dyDescent="0.3">
      <c r="A88" s="16"/>
      <c r="B88" s="16"/>
      <c r="C88" s="16"/>
      <c r="D88" s="16"/>
      <c r="E88" s="16" t="s">
        <v>37</v>
      </c>
      <c r="F88" s="16" t="s">
        <v>37</v>
      </c>
      <c r="G88" s="23" t="s">
        <v>38</v>
      </c>
      <c r="H88" s="23" t="s">
        <v>38</v>
      </c>
      <c r="I88" s="76">
        <v>3</v>
      </c>
    </row>
    <row r="89" spans="1:9" ht="19.5" customHeight="1" x14ac:dyDescent="0.3">
      <c r="A89" s="16"/>
      <c r="B89" s="16"/>
      <c r="C89" s="16"/>
      <c r="D89" s="16"/>
      <c r="E89" s="113" t="s">
        <v>210</v>
      </c>
      <c r="F89" s="113" t="s">
        <v>192</v>
      </c>
      <c r="G89" s="113" t="s">
        <v>210</v>
      </c>
      <c r="H89" s="51" t="s">
        <v>209</v>
      </c>
    </row>
    <row r="90" spans="1:9" ht="19.5" customHeight="1" x14ac:dyDescent="0.3">
      <c r="A90" s="17" t="s">
        <v>23</v>
      </c>
      <c r="B90" s="16"/>
      <c r="C90" s="16"/>
      <c r="D90" s="16"/>
      <c r="E90" s="16"/>
      <c r="F90" s="16"/>
      <c r="G90" s="16"/>
      <c r="H90"/>
    </row>
    <row r="91" spans="1:9" ht="19.5" customHeight="1" x14ac:dyDescent="0.3">
      <c r="A91" s="21"/>
      <c r="B91" s="16"/>
      <c r="C91" s="16"/>
      <c r="D91" s="16"/>
      <c r="E91" s="16"/>
      <c r="F91" s="16"/>
      <c r="G91" s="16"/>
      <c r="H91" s="22"/>
    </row>
    <row r="92" spans="1:9" ht="19.5" customHeight="1" x14ac:dyDescent="0.3">
      <c r="A92" s="16"/>
      <c r="B92" s="16" t="s">
        <v>96</v>
      </c>
      <c r="C92" s="16"/>
      <c r="D92" s="16"/>
      <c r="E92" s="16">
        <f>114000+36000</f>
        <v>150000</v>
      </c>
      <c r="F92" s="16">
        <v>142335</v>
      </c>
      <c r="G92" s="16">
        <v>150000</v>
      </c>
      <c r="H92" s="8">
        <v>150000</v>
      </c>
    </row>
    <row r="93" spans="1:9" ht="19.5" customHeight="1" x14ac:dyDescent="0.3">
      <c r="A93" s="16"/>
      <c r="B93" s="16" t="s">
        <v>97</v>
      </c>
      <c r="C93" s="16"/>
      <c r="D93" s="16"/>
      <c r="E93" s="16">
        <v>-36000</v>
      </c>
      <c r="F93" s="16">
        <v>-36000</v>
      </c>
      <c r="G93" s="16">
        <v>-39000</v>
      </c>
      <c r="H93" s="8">
        <v>-39000</v>
      </c>
    </row>
    <row r="94" spans="1:9" ht="19.5" customHeight="1" x14ac:dyDescent="0.3">
      <c r="A94" s="14" t="s">
        <v>2</v>
      </c>
      <c r="B94" s="14" t="s">
        <v>98</v>
      </c>
      <c r="C94" s="16"/>
      <c r="D94" s="16"/>
      <c r="E94" s="16"/>
      <c r="F94" s="16"/>
      <c r="G94" s="16"/>
      <c r="H94" s="16"/>
    </row>
    <row r="95" spans="1:9" ht="19.5" customHeight="1" x14ac:dyDescent="0.3">
      <c r="A95" s="14"/>
      <c r="B95" s="14" t="s">
        <v>63</v>
      </c>
      <c r="C95" s="16"/>
      <c r="D95" s="16"/>
      <c r="E95" s="6">
        <f>+spec!F55</f>
        <v>124004.10999999999</v>
      </c>
      <c r="F95" s="6">
        <f>+spec!J55</f>
        <v>137405</v>
      </c>
      <c r="G95" s="6">
        <f>+spec!K55</f>
        <v>232000</v>
      </c>
      <c r="H95" s="100">
        <f>spec!M55</f>
        <v>179900</v>
      </c>
    </row>
    <row r="96" spans="1:9" ht="19.5" customHeight="1" x14ac:dyDescent="0.3">
      <c r="A96" s="16"/>
      <c r="B96" s="16"/>
      <c r="C96" s="16"/>
      <c r="D96" s="16"/>
      <c r="E96" s="16"/>
      <c r="F96" s="16"/>
      <c r="G96" s="16"/>
      <c r="H96" s="8"/>
    </row>
    <row r="97" spans="1:10" ht="19.5" customHeight="1" thickBot="1" x14ac:dyDescent="0.35">
      <c r="A97" s="16"/>
      <c r="B97" s="14" t="s">
        <v>99</v>
      </c>
      <c r="C97" s="16"/>
      <c r="D97" s="16"/>
      <c r="E97" s="52">
        <f t="shared" ref="E97:F97" si="0">SUM(E92:E95)</f>
        <v>238004.11</v>
      </c>
      <c r="F97" s="52">
        <f t="shared" si="0"/>
        <v>243740</v>
      </c>
      <c r="G97" s="52">
        <f>SUM(G92:G95)</f>
        <v>343000</v>
      </c>
      <c r="H97" s="52">
        <f>SUM(H92:H95)</f>
        <v>290900</v>
      </c>
    </row>
    <row r="98" spans="1:10" ht="19.5" customHeight="1" x14ac:dyDescent="0.3">
      <c r="A98" s="16"/>
      <c r="B98" s="16"/>
      <c r="C98" s="16"/>
      <c r="D98" s="16"/>
      <c r="E98" s="16"/>
      <c r="F98" s="16"/>
      <c r="G98" s="16"/>
      <c r="H98" s="16"/>
    </row>
    <row r="99" spans="1:10" ht="19.5" customHeight="1" x14ac:dyDescent="0.3">
      <c r="A99" s="23">
        <v>2</v>
      </c>
      <c r="B99" s="14" t="s">
        <v>100</v>
      </c>
      <c r="C99" s="16"/>
      <c r="D99" s="16"/>
      <c r="E99" s="16">
        <f>+spec!F74</f>
        <v>482231.96000000008</v>
      </c>
      <c r="F99" s="16">
        <f>+spec!J74</f>
        <v>576695</v>
      </c>
      <c r="G99" s="6">
        <f>+spec!K74</f>
        <v>597000</v>
      </c>
      <c r="H99" s="6">
        <f>spec!M74</f>
        <v>535000</v>
      </c>
      <c r="I99" s="16"/>
    </row>
    <row r="100" spans="1:10" ht="19.5" customHeight="1" thickBot="1" x14ac:dyDescent="0.35">
      <c r="A100" s="16"/>
      <c r="B100" s="14" t="s">
        <v>101</v>
      </c>
      <c r="C100" s="16"/>
      <c r="D100" s="16"/>
      <c r="E100" s="109">
        <f>+E99</f>
        <v>482231.96000000008</v>
      </c>
      <c r="F100" s="109">
        <f>+F99</f>
        <v>576695</v>
      </c>
      <c r="G100" s="53">
        <f>G99</f>
        <v>597000</v>
      </c>
      <c r="H100" s="53">
        <f>H99</f>
        <v>535000</v>
      </c>
      <c r="I100"/>
      <c r="J100"/>
    </row>
    <row r="101" spans="1:10" ht="19.5" customHeight="1" thickTop="1" x14ac:dyDescent="0.3">
      <c r="A101" s="16"/>
      <c r="B101" s="16"/>
      <c r="C101" s="16"/>
      <c r="D101" s="16"/>
      <c r="E101" s="16"/>
      <c r="F101" s="16"/>
      <c r="G101" s="16"/>
      <c r="H101" s="8"/>
    </row>
    <row r="102" spans="1:10" ht="19.5" customHeight="1" x14ac:dyDescent="0.3">
      <c r="A102" s="16"/>
      <c r="B102" s="14" t="s">
        <v>102</v>
      </c>
      <c r="C102" s="16"/>
      <c r="D102" s="16"/>
      <c r="E102" s="16"/>
      <c r="F102" s="16"/>
      <c r="G102" s="16"/>
      <c r="H102" s="16"/>
    </row>
    <row r="103" spans="1:10" ht="19.5" customHeight="1" x14ac:dyDescent="0.3">
      <c r="A103" s="23"/>
      <c r="B103" s="16" t="s">
        <v>103</v>
      </c>
      <c r="C103" s="16"/>
      <c r="D103" s="16"/>
      <c r="E103" s="6">
        <f>+E97-E100</f>
        <v>-244227.85000000009</v>
      </c>
      <c r="F103" s="6">
        <f>+F97-F100</f>
        <v>-332955</v>
      </c>
      <c r="G103" s="6">
        <f>G97-G100</f>
        <v>-254000</v>
      </c>
      <c r="H103" s="6">
        <f>H97-H100</f>
        <v>-244100</v>
      </c>
    </row>
    <row r="104" spans="1:10" ht="19.5" customHeight="1" x14ac:dyDescent="0.3">
      <c r="A104" s="23"/>
      <c r="B104" s="16"/>
      <c r="C104" s="16"/>
      <c r="D104" s="16"/>
      <c r="E104" s="16"/>
      <c r="F104" s="16"/>
      <c r="G104" s="16"/>
      <c r="H104" s="16"/>
    </row>
    <row r="105" spans="1:10" ht="19.5" customHeight="1" x14ac:dyDescent="0.3">
      <c r="A105" s="23"/>
      <c r="B105" s="14" t="s">
        <v>24</v>
      </c>
      <c r="C105" s="16"/>
      <c r="D105" s="16"/>
      <c r="E105" s="16"/>
      <c r="F105" s="16"/>
      <c r="G105" s="12">
        <v>0</v>
      </c>
      <c r="H105" s="12">
        <v>0</v>
      </c>
    </row>
    <row r="106" spans="1:10" ht="19.5" customHeight="1" x14ac:dyDescent="0.3">
      <c r="A106" s="23" t="s">
        <v>15</v>
      </c>
      <c r="B106" s="14" t="s">
        <v>25</v>
      </c>
      <c r="C106" s="16"/>
      <c r="D106" s="16"/>
      <c r="E106" s="6">
        <f>+spec!F86</f>
        <v>109001.24</v>
      </c>
      <c r="F106" s="6">
        <f>+spec!J86</f>
        <v>112345</v>
      </c>
      <c r="G106" s="6">
        <f>+spec!K86</f>
        <v>112000</v>
      </c>
      <c r="H106" s="6">
        <f>+spec!M86</f>
        <v>109000</v>
      </c>
    </row>
    <row r="107" spans="1:10" ht="19.5" customHeight="1" x14ac:dyDescent="0.3">
      <c r="A107" s="23"/>
      <c r="B107" s="16"/>
      <c r="C107" s="16"/>
      <c r="D107" s="16"/>
      <c r="E107" s="16"/>
      <c r="F107" s="16"/>
      <c r="G107" s="16"/>
      <c r="H107" s="8"/>
    </row>
    <row r="108" spans="1:10" ht="19.5" customHeight="1" x14ac:dyDescent="0.3">
      <c r="A108" s="23"/>
      <c r="B108" s="14" t="s">
        <v>104</v>
      </c>
      <c r="C108" s="16"/>
      <c r="D108" s="16"/>
      <c r="E108" s="16"/>
      <c r="F108" s="16"/>
      <c r="G108" s="16"/>
      <c r="H108" s="16"/>
    </row>
    <row r="109" spans="1:10" ht="19.5" customHeight="1" x14ac:dyDescent="0.3">
      <c r="A109" s="23"/>
      <c r="B109" s="16" t="s">
        <v>103</v>
      </c>
      <c r="C109" s="16"/>
      <c r="D109" s="16"/>
      <c r="E109" s="16">
        <f>+E103-E106</f>
        <v>-353229.09000000008</v>
      </c>
      <c r="F109" s="16">
        <f>+F103-F106</f>
        <v>-445300</v>
      </c>
      <c r="G109" s="16">
        <f>G103+G105-G106</f>
        <v>-366000</v>
      </c>
      <c r="H109" s="16">
        <f>H103+H105-H106</f>
        <v>-353100</v>
      </c>
    </row>
    <row r="110" spans="1:10" ht="19.5" customHeight="1" x14ac:dyDescent="0.3">
      <c r="A110" s="23" t="s">
        <v>16</v>
      </c>
      <c r="B110" s="14" t="s">
        <v>105</v>
      </c>
      <c r="C110" s="16"/>
      <c r="D110" s="16"/>
      <c r="E110" s="16"/>
      <c r="F110" s="16"/>
      <c r="G110" s="16"/>
      <c r="H110" s="16"/>
    </row>
    <row r="111" spans="1:10" ht="19.5" customHeight="1" x14ac:dyDescent="0.3">
      <c r="A111" s="16"/>
      <c r="B111" s="16" t="s">
        <v>106</v>
      </c>
      <c r="C111" s="16"/>
      <c r="D111" s="16"/>
      <c r="E111" s="6">
        <v>527205</v>
      </c>
      <c r="F111" s="6">
        <v>475657</v>
      </c>
      <c r="G111" s="6">
        <v>435000</v>
      </c>
      <c r="H111" s="6">
        <v>430000</v>
      </c>
    </row>
    <row r="112" spans="1:10" ht="19.5" customHeight="1" x14ac:dyDescent="0.3">
      <c r="A112" s="16"/>
      <c r="B112" s="16" t="s">
        <v>107</v>
      </c>
      <c r="C112" s="16"/>
      <c r="D112" s="16"/>
      <c r="E112" s="16"/>
      <c r="F112" s="16"/>
      <c r="G112" s="16"/>
      <c r="H112" s="8"/>
    </row>
    <row r="113" spans="1:13" ht="19.5" customHeight="1" x14ac:dyDescent="0.3">
      <c r="A113" s="16"/>
      <c r="B113" s="16" t="s">
        <v>108</v>
      </c>
      <c r="C113" s="16"/>
      <c r="D113" s="16"/>
      <c r="E113" s="16">
        <f>+E109+E111</f>
        <v>173975.90999999992</v>
      </c>
      <c r="F113" s="16">
        <f>+F109+F111</f>
        <v>30357</v>
      </c>
      <c r="G113" s="16">
        <f>G109+G111</f>
        <v>69000</v>
      </c>
      <c r="H113" s="16">
        <f>H109+H111</f>
        <v>76900</v>
      </c>
    </row>
    <row r="114" spans="1:13" ht="19.5" customHeight="1" x14ac:dyDescent="0.3">
      <c r="A114" s="23"/>
      <c r="B114" s="16" t="s">
        <v>109</v>
      </c>
      <c r="C114" s="16"/>
      <c r="D114" s="16"/>
      <c r="E114" s="6">
        <v>66560.649999999994</v>
      </c>
      <c r="F114" s="6">
        <v>63963</v>
      </c>
      <c r="G114" s="6">
        <v>64000</v>
      </c>
      <c r="H114" s="6">
        <v>64000</v>
      </c>
    </row>
    <row r="115" spans="1:13" ht="19.5" customHeight="1" x14ac:dyDescent="0.3">
      <c r="A115" s="16"/>
      <c r="B115" s="16" t="s">
        <v>110</v>
      </c>
      <c r="C115" s="16"/>
      <c r="D115" s="16"/>
      <c r="E115" s="16">
        <f>+E113-E114</f>
        <v>107415.25999999992</v>
      </c>
      <c r="F115" s="16">
        <f>+F113-F114</f>
        <v>-33606</v>
      </c>
      <c r="G115" s="16">
        <f>G113-G114</f>
        <v>5000</v>
      </c>
      <c r="H115" s="16">
        <f>H113-H114</f>
        <v>12900</v>
      </c>
    </row>
    <row r="116" spans="1:13" ht="19.5" customHeight="1" x14ac:dyDescent="0.3">
      <c r="A116" s="23" t="s">
        <v>20</v>
      </c>
      <c r="B116" s="16" t="s">
        <v>111</v>
      </c>
      <c r="C116" s="16"/>
      <c r="D116" s="16"/>
      <c r="E116" s="6">
        <f>+spec!M103</f>
        <v>205648</v>
      </c>
      <c r="F116" s="6">
        <v>205650</v>
      </c>
      <c r="G116" s="93">
        <v>205650</v>
      </c>
      <c r="H116" s="6">
        <v>205650</v>
      </c>
    </row>
    <row r="117" spans="1:13" ht="19.5" customHeight="1" x14ac:dyDescent="0.3">
      <c r="A117" s="16"/>
      <c r="B117" s="16"/>
      <c r="C117" s="16"/>
      <c r="D117" s="16"/>
      <c r="E117" s="16"/>
      <c r="F117" s="16"/>
      <c r="G117" s="16"/>
      <c r="H117" s="16"/>
    </row>
    <row r="118" spans="1:13" ht="19.5" customHeight="1" thickBot="1" x14ac:dyDescent="0.35">
      <c r="A118" s="16"/>
      <c r="B118" s="24" t="s">
        <v>6</v>
      </c>
      <c r="C118" s="16"/>
      <c r="D118" s="16"/>
      <c r="E118" s="55">
        <f>E115-E116</f>
        <v>-98232.740000000078</v>
      </c>
      <c r="F118" s="55">
        <f>+F115-F116</f>
        <v>-239256</v>
      </c>
      <c r="G118" s="55">
        <f>G115-G116</f>
        <v>-200650</v>
      </c>
      <c r="H118" s="55">
        <f>H115-H116</f>
        <v>-192750</v>
      </c>
    </row>
    <row r="119" spans="1:13" ht="19.5" customHeight="1" thickTop="1" x14ac:dyDescent="0.3">
      <c r="A119" s="16"/>
      <c r="B119" s="16"/>
      <c r="C119" s="16"/>
      <c r="D119" s="16"/>
      <c r="E119" s="16"/>
      <c r="F119" s="16"/>
      <c r="G119" s="16"/>
      <c r="H119" s="8"/>
    </row>
    <row r="120" spans="1:13" ht="19.5" customHeight="1" x14ac:dyDescent="0.3">
      <c r="A120" s="16"/>
      <c r="B120" s="16"/>
      <c r="C120" s="16"/>
      <c r="D120" s="16"/>
      <c r="E120" s="16"/>
      <c r="F120" s="16"/>
      <c r="G120" s="16"/>
      <c r="H120" s="8"/>
      <c r="L120" s="94"/>
      <c r="M120" s="95"/>
    </row>
    <row r="121" spans="1:13" ht="19.5" customHeight="1" x14ac:dyDescent="0.3">
      <c r="A121" s="16"/>
      <c r="B121" s="16"/>
      <c r="C121" s="16"/>
      <c r="D121" s="16"/>
      <c r="E121" s="16"/>
      <c r="F121" s="16"/>
      <c r="H121" s="8"/>
      <c r="L121" s="94"/>
      <c r="M121" s="95"/>
    </row>
    <row r="122" spans="1:13" ht="19.5" customHeight="1" x14ac:dyDescent="0.3">
      <c r="A122" s="16"/>
      <c r="B122" s="16"/>
      <c r="C122" s="16"/>
      <c r="D122" s="16"/>
      <c r="E122" s="16"/>
      <c r="F122" s="16"/>
      <c r="H122" s="8"/>
      <c r="L122" s="94"/>
      <c r="M122" s="95"/>
    </row>
    <row r="123" spans="1:13" ht="19.5" customHeight="1" x14ac:dyDescent="0.3">
      <c r="A123" s="16"/>
      <c r="B123" s="16"/>
      <c r="C123" s="16"/>
      <c r="D123" s="16"/>
      <c r="E123" s="16"/>
      <c r="F123" s="16"/>
      <c r="H123" s="8"/>
    </row>
    <row r="124" spans="1:13" ht="19.5" customHeight="1" x14ac:dyDescent="0.3">
      <c r="A124" s="16"/>
      <c r="B124" s="16"/>
      <c r="C124" s="16"/>
      <c r="D124" s="16"/>
      <c r="E124" s="16"/>
      <c r="F124" s="16"/>
      <c r="G124" s="16"/>
      <c r="H124" s="8"/>
    </row>
    <row r="125" spans="1:13" ht="19.5" customHeight="1" x14ac:dyDescent="0.3">
      <c r="A125" s="16"/>
      <c r="B125" s="16"/>
      <c r="C125" s="16"/>
      <c r="D125" s="16"/>
      <c r="E125" s="16"/>
      <c r="F125" s="16"/>
      <c r="G125" s="16"/>
      <c r="H125" s="8"/>
    </row>
    <row r="126" spans="1:13" ht="19.5" customHeight="1" x14ac:dyDescent="0.3">
      <c r="A126" s="16"/>
      <c r="B126" s="16"/>
      <c r="C126" s="16"/>
      <c r="D126" s="16"/>
      <c r="E126" s="16"/>
      <c r="F126" s="16"/>
      <c r="G126" s="16"/>
      <c r="H126" s="8"/>
    </row>
    <row r="127" spans="1:13" ht="19.5" customHeight="1" x14ac:dyDescent="0.3">
      <c r="A127" s="16"/>
      <c r="B127" s="16"/>
      <c r="C127" s="16"/>
      <c r="D127" s="16"/>
      <c r="E127" s="16"/>
      <c r="F127" s="16"/>
      <c r="G127" s="16"/>
      <c r="H127" s="8"/>
    </row>
    <row r="128" spans="1:13" ht="19.5" customHeight="1" x14ac:dyDescent="0.3">
      <c r="A128" s="14"/>
      <c r="H128" s="25"/>
    </row>
    <row r="129" spans="1:9" ht="19.5" customHeight="1" x14ac:dyDescent="0.3">
      <c r="A129" s="125" t="s">
        <v>144</v>
      </c>
      <c r="B129" s="125"/>
      <c r="C129" s="125"/>
      <c r="D129" s="125"/>
      <c r="E129" s="125"/>
      <c r="F129" s="125"/>
      <c r="G129" s="125"/>
      <c r="H129" s="125"/>
    </row>
    <row r="130" spans="1:9" ht="19.5" customHeight="1" x14ac:dyDescent="0.3">
      <c r="A130" s="14" t="s">
        <v>3</v>
      </c>
      <c r="B130" s="16"/>
      <c r="C130" s="16"/>
      <c r="D130" s="16"/>
      <c r="E130" s="16"/>
      <c r="F130" s="16"/>
      <c r="G130" s="16"/>
      <c r="H130" s="16"/>
    </row>
    <row r="131" spans="1:9" ht="19.5" customHeight="1" x14ac:dyDescent="0.3">
      <c r="A131" s="125" t="s">
        <v>4</v>
      </c>
      <c r="B131" s="125"/>
      <c r="C131" s="125"/>
      <c r="D131" s="125"/>
      <c r="E131" s="125"/>
      <c r="F131" s="125"/>
      <c r="G131" s="125"/>
      <c r="H131" s="125"/>
      <c r="I131" s="76">
        <v>4</v>
      </c>
    </row>
    <row r="132" spans="1:9" ht="19.5" customHeight="1" x14ac:dyDescent="0.3">
      <c r="A132" s="16"/>
      <c r="B132" s="16"/>
      <c r="C132" s="16"/>
      <c r="D132" s="16"/>
      <c r="E132" s="16"/>
      <c r="F132" s="16"/>
      <c r="G132" s="16"/>
      <c r="H132" s="15"/>
    </row>
    <row r="133" spans="1:9" ht="19.5" customHeight="1" x14ac:dyDescent="0.3">
      <c r="A133" s="21" t="s">
        <v>1</v>
      </c>
      <c r="B133" s="16"/>
      <c r="C133" s="16"/>
      <c r="D133" s="16"/>
      <c r="E133" s="16"/>
      <c r="F133" s="115" t="s">
        <v>216</v>
      </c>
      <c r="G133" s="16"/>
      <c r="H133" s="114" t="s">
        <v>238</v>
      </c>
    </row>
    <row r="134" spans="1:9" ht="19.5" customHeight="1" x14ac:dyDescent="0.3">
      <c r="A134" s="16"/>
      <c r="B134" s="19" t="s">
        <v>7</v>
      </c>
      <c r="C134" s="16"/>
      <c r="D134" s="16"/>
      <c r="E134" s="16"/>
      <c r="F134" s="16"/>
      <c r="G134" s="16"/>
      <c r="H134" s="18"/>
    </row>
    <row r="135" spans="1:9" ht="19.5" customHeight="1" x14ac:dyDescent="0.3">
      <c r="A135" s="16"/>
      <c r="B135" s="19"/>
      <c r="C135" s="16"/>
      <c r="D135" s="16"/>
      <c r="E135" s="16"/>
      <c r="F135" s="16"/>
      <c r="G135" s="16"/>
      <c r="H135" s="8"/>
    </row>
    <row r="136" spans="1:9" ht="19.5" customHeight="1" x14ac:dyDescent="0.3">
      <c r="A136" s="16"/>
      <c r="B136" s="14" t="s">
        <v>112</v>
      </c>
      <c r="C136" s="16"/>
      <c r="D136" s="16"/>
      <c r="E136" s="16"/>
      <c r="F136" s="16"/>
      <c r="G136" s="16"/>
      <c r="H136" s="8"/>
    </row>
    <row r="137" spans="1:9" ht="19.5" customHeight="1" x14ac:dyDescent="0.3">
      <c r="A137" s="23" t="s">
        <v>20</v>
      </c>
      <c r="B137" s="14" t="s">
        <v>113</v>
      </c>
      <c r="C137" s="16"/>
      <c r="D137" s="16"/>
      <c r="E137" s="16"/>
      <c r="F137" s="8">
        <f>+spec!M106</f>
        <v>4983259.8499999996</v>
      </c>
      <c r="G137" s="16"/>
      <c r="H137" s="1">
        <v>5188909</v>
      </c>
    </row>
    <row r="138" spans="1:9" ht="19.5" customHeight="1" x14ac:dyDescent="0.3">
      <c r="A138" s="23"/>
      <c r="B138" s="14"/>
      <c r="C138" s="16"/>
      <c r="D138" s="16"/>
      <c r="E138" s="16"/>
      <c r="F138" s="16"/>
      <c r="G138" s="16"/>
    </row>
    <row r="139" spans="1:9" ht="19.5" customHeight="1" x14ac:dyDescent="0.3">
      <c r="A139" s="23" t="s">
        <v>17</v>
      </c>
      <c r="B139" s="14" t="s">
        <v>114</v>
      </c>
      <c r="C139" s="16"/>
      <c r="D139" s="16"/>
      <c r="E139" s="16"/>
      <c r="F139" s="16">
        <f>+spec!M129</f>
        <v>153497</v>
      </c>
      <c r="G139" s="16"/>
      <c r="H139" s="2">
        <v>195496</v>
      </c>
    </row>
    <row r="140" spans="1:9" ht="19.5" customHeight="1" x14ac:dyDescent="0.3">
      <c r="A140" s="16"/>
      <c r="B140" s="16"/>
      <c r="C140" s="16"/>
      <c r="D140" s="16"/>
      <c r="E140" s="16"/>
      <c r="F140" s="18"/>
      <c r="G140" s="16"/>
    </row>
    <row r="141" spans="1:9" ht="19.5" customHeight="1" x14ac:dyDescent="0.3">
      <c r="A141" s="16"/>
      <c r="B141" s="14" t="s">
        <v>115</v>
      </c>
      <c r="C141" s="16"/>
      <c r="D141" s="16"/>
      <c r="E141" s="16"/>
      <c r="F141" s="6">
        <f>SUM(F137:F139)</f>
        <v>5136756.8499999996</v>
      </c>
      <c r="G141" s="16"/>
      <c r="H141" s="2">
        <f>+H137+H139</f>
        <v>5384405</v>
      </c>
    </row>
    <row r="142" spans="1:9" ht="19.5" customHeight="1" x14ac:dyDescent="0.3">
      <c r="A142" s="16"/>
      <c r="B142" s="14"/>
      <c r="C142" s="16"/>
      <c r="D142" s="16"/>
      <c r="E142" s="16"/>
      <c r="F142" s="12"/>
      <c r="G142" s="16"/>
    </row>
    <row r="143" spans="1:9" ht="19.5" customHeight="1" x14ac:dyDescent="0.3">
      <c r="A143" s="16"/>
      <c r="B143" s="17" t="s">
        <v>8</v>
      </c>
      <c r="C143" s="16"/>
      <c r="D143" s="16"/>
      <c r="E143" s="16"/>
    </row>
    <row r="144" spans="1:9" ht="19.5" customHeight="1" x14ac:dyDescent="0.3">
      <c r="A144" s="16"/>
      <c r="B144" s="16"/>
      <c r="C144" s="16"/>
      <c r="D144" s="16"/>
      <c r="E144" s="16"/>
    </row>
    <row r="145" spans="1:9" ht="19.5" customHeight="1" x14ac:dyDescent="0.3">
      <c r="A145" s="23" t="s">
        <v>30</v>
      </c>
      <c r="B145" s="16" t="s">
        <v>116</v>
      </c>
      <c r="C145" s="16"/>
      <c r="D145" s="16"/>
      <c r="E145" s="16"/>
      <c r="F145" s="1">
        <v>21191.11</v>
      </c>
      <c r="H145" s="1">
        <v>20667</v>
      </c>
    </row>
    <row r="146" spans="1:9" ht="19.5" customHeight="1" x14ac:dyDescent="0.3">
      <c r="A146" s="16"/>
      <c r="B146" s="16" t="s">
        <v>239</v>
      </c>
      <c r="C146" s="16"/>
      <c r="D146" s="16"/>
      <c r="E146" s="16"/>
      <c r="F146" s="1">
        <v>39568</v>
      </c>
      <c r="H146" s="1">
        <v>71466</v>
      </c>
    </row>
    <row r="147" spans="1:9" ht="19.5" customHeight="1" x14ac:dyDescent="0.3">
      <c r="A147" s="23"/>
      <c r="C147" s="16"/>
      <c r="D147" s="16"/>
      <c r="E147" s="16"/>
      <c r="F147" s="15"/>
      <c r="G147" s="16"/>
    </row>
    <row r="148" spans="1:9" ht="19.5" customHeight="1" x14ac:dyDescent="0.3">
      <c r="A148" s="23"/>
      <c r="B148" s="14" t="s">
        <v>143</v>
      </c>
      <c r="C148" s="16"/>
      <c r="D148" s="16"/>
      <c r="E148" s="16"/>
      <c r="F148" s="15">
        <v>-26250</v>
      </c>
      <c r="G148" s="16"/>
      <c r="H148" s="2">
        <v>0</v>
      </c>
    </row>
    <row r="149" spans="1:9" ht="19.5" customHeight="1" x14ac:dyDescent="0.3">
      <c r="A149" s="16"/>
      <c r="B149" s="16"/>
      <c r="C149" s="16"/>
      <c r="D149" s="16"/>
      <c r="E149" s="16"/>
      <c r="F149" s="18"/>
      <c r="G149" s="16"/>
    </row>
    <row r="150" spans="1:9" ht="19.5" customHeight="1" x14ac:dyDescent="0.3">
      <c r="A150" s="16"/>
      <c r="B150" s="16" t="s">
        <v>28</v>
      </c>
      <c r="C150" s="16"/>
      <c r="D150" s="16"/>
      <c r="E150" s="16"/>
      <c r="F150" s="6">
        <f>SUM(F145:F148)</f>
        <v>34509.11</v>
      </c>
      <c r="G150" s="16"/>
      <c r="H150" s="2">
        <f>+H145+H146+H148</f>
        <v>92133</v>
      </c>
    </row>
    <row r="151" spans="1:9" ht="19.5" customHeight="1" x14ac:dyDescent="0.3">
      <c r="A151" s="16"/>
      <c r="B151" s="16"/>
      <c r="C151" s="16"/>
      <c r="D151" s="16"/>
      <c r="E151" s="16"/>
      <c r="F151" s="26"/>
      <c r="G151" s="16"/>
    </row>
    <row r="152" spans="1:9" ht="19.5" customHeight="1" x14ac:dyDescent="0.3">
      <c r="A152" s="23" t="s">
        <v>18</v>
      </c>
      <c r="B152" s="16" t="s">
        <v>34</v>
      </c>
      <c r="C152" s="16"/>
      <c r="D152" s="16"/>
      <c r="E152" s="16"/>
      <c r="F152" s="15">
        <v>432479.23</v>
      </c>
      <c r="G152" s="16"/>
      <c r="H152" s="1">
        <v>450733</v>
      </c>
    </row>
    <row r="153" spans="1:9" ht="19.5" customHeight="1" x14ac:dyDescent="0.3">
      <c r="A153" s="16"/>
      <c r="B153" s="16"/>
      <c r="C153" s="16"/>
      <c r="D153" s="16"/>
      <c r="E153" s="16"/>
      <c r="F153" s="26"/>
      <c r="G153" s="16"/>
    </row>
    <row r="154" spans="1:9" ht="19.5" customHeight="1" x14ac:dyDescent="0.3">
      <c r="A154" s="16"/>
      <c r="B154" s="16" t="s">
        <v>27</v>
      </c>
      <c r="C154" s="16"/>
      <c r="D154" s="16"/>
      <c r="E154" s="16"/>
      <c r="F154" s="7">
        <f>F152+F150</f>
        <v>466988.33999999997</v>
      </c>
      <c r="G154" s="16"/>
      <c r="H154" s="2">
        <f>+H150+H152</f>
        <v>542866</v>
      </c>
    </row>
    <row r="155" spans="1:9" ht="19.5" customHeight="1" x14ac:dyDescent="0.3">
      <c r="A155" s="16"/>
      <c r="B155" s="16"/>
      <c r="C155" s="16"/>
      <c r="D155" s="16"/>
      <c r="E155" s="16"/>
      <c r="F155" s="26"/>
      <c r="G155" s="16"/>
    </row>
    <row r="156" spans="1:9" ht="19.5" customHeight="1" thickBot="1" x14ac:dyDescent="0.35">
      <c r="A156" s="16"/>
      <c r="B156" s="24" t="s">
        <v>26</v>
      </c>
      <c r="C156" s="16"/>
      <c r="D156" s="16"/>
      <c r="E156" s="16"/>
      <c r="F156" s="56">
        <f>F141+F154</f>
        <v>5603745.1899999995</v>
      </c>
      <c r="G156" s="16"/>
      <c r="H156" s="116">
        <f>+H141+H154</f>
        <v>5927271</v>
      </c>
    </row>
    <row r="157" spans="1:9" ht="19.5" customHeight="1" thickTop="1" x14ac:dyDescent="0.3">
      <c r="A157" s="16"/>
      <c r="B157" s="24"/>
      <c r="C157" s="16"/>
      <c r="D157" s="16"/>
      <c r="E157" s="16"/>
      <c r="F157" s="16"/>
      <c r="G157" s="16"/>
      <c r="H157" s="27"/>
    </row>
    <row r="158" spans="1:9" ht="19.5" customHeight="1" x14ac:dyDescent="0.3">
      <c r="A158" s="11"/>
      <c r="B158" s="4"/>
      <c r="C158" s="4"/>
      <c r="D158" s="4"/>
      <c r="E158" s="4"/>
      <c r="F158" s="4"/>
      <c r="G158" s="4"/>
      <c r="H158" s="28"/>
    </row>
    <row r="159" spans="1:9" ht="19.5" customHeight="1" x14ac:dyDescent="0.3">
      <c r="A159" s="124" t="s">
        <v>145</v>
      </c>
      <c r="B159" s="124"/>
      <c r="C159" s="124"/>
      <c r="D159" s="124"/>
      <c r="E159" s="124"/>
      <c r="F159" s="124"/>
      <c r="G159" s="124"/>
      <c r="H159" s="124"/>
    </row>
    <row r="160" spans="1:9" ht="19.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76">
        <v>5</v>
      </c>
    </row>
    <row r="161" spans="1:8" ht="19.5" customHeight="1" x14ac:dyDescent="0.3">
      <c r="A161" s="125" t="s">
        <v>5</v>
      </c>
      <c r="B161" s="125"/>
      <c r="C161" s="125"/>
      <c r="D161" s="125"/>
      <c r="E161" s="125"/>
      <c r="F161" s="125"/>
      <c r="G161" s="125"/>
      <c r="H161" s="125"/>
    </row>
    <row r="162" spans="1:8" ht="19.5" customHeight="1" x14ac:dyDescent="0.3">
      <c r="A162" s="16"/>
      <c r="B162" s="16"/>
      <c r="C162" s="16"/>
      <c r="D162" s="16"/>
      <c r="E162" s="16"/>
      <c r="F162" s="7" t="str">
        <f>+F133</f>
        <v>31/12-2015</v>
      </c>
      <c r="G162" s="16"/>
      <c r="H162" s="7" t="str">
        <f>+H133</f>
        <v>31/12-2014</v>
      </c>
    </row>
    <row r="163" spans="1:8" ht="19.5" customHeight="1" x14ac:dyDescent="0.3">
      <c r="A163" s="16"/>
      <c r="B163" s="17" t="s">
        <v>9</v>
      </c>
      <c r="C163" s="16"/>
      <c r="D163" s="16"/>
      <c r="E163" s="16"/>
      <c r="F163" s="18"/>
      <c r="G163" s="16"/>
    </row>
    <row r="164" spans="1:8" ht="19.5" customHeight="1" x14ac:dyDescent="0.3">
      <c r="A164" s="16"/>
      <c r="C164" s="16"/>
      <c r="D164" s="16"/>
      <c r="E164" s="16"/>
      <c r="F164" s="16"/>
      <c r="G164" s="16"/>
    </row>
    <row r="165" spans="1:8" ht="19.5" customHeight="1" x14ac:dyDescent="0.3">
      <c r="A165" s="23"/>
      <c r="B165" s="14" t="s">
        <v>241</v>
      </c>
      <c r="C165" s="16"/>
      <c r="D165" s="16"/>
      <c r="E165" s="16"/>
      <c r="F165" s="12">
        <v>3163767</v>
      </c>
      <c r="G165" s="16"/>
      <c r="H165" s="1">
        <v>3339060</v>
      </c>
    </row>
    <row r="166" spans="1:8" ht="19.5" customHeight="1" x14ac:dyDescent="0.3">
      <c r="A166" s="23"/>
      <c r="B166" s="16" t="s">
        <v>31</v>
      </c>
      <c r="C166" s="16"/>
      <c r="D166" s="16"/>
      <c r="E166" s="16"/>
      <c r="F166" s="8">
        <f>+E118</f>
        <v>-98232.740000000078</v>
      </c>
      <c r="G166" s="16"/>
      <c r="H166" s="1">
        <v>-239256</v>
      </c>
    </row>
    <row r="167" spans="1:8" ht="19.5" customHeight="1" x14ac:dyDescent="0.3">
      <c r="A167" s="23"/>
      <c r="B167" s="16" t="s">
        <v>184</v>
      </c>
      <c r="C167" s="16"/>
      <c r="D167" s="16"/>
      <c r="E167" s="16"/>
      <c r="F167" s="6">
        <v>66561</v>
      </c>
      <c r="G167" s="16"/>
      <c r="H167" s="1">
        <v>63963</v>
      </c>
    </row>
    <row r="168" spans="1:8" ht="19.5" customHeight="1" x14ac:dyDescent="0.3">
      <c r="A168" s="23"/>
      <c r="B168" s="14" t="s">
        <v>117</v>
      </c>
      <c r="C168" s="16"/>
      <c r="D168" s="16"/>
      <c r="E168" s="16"/>
      <c r="F168" s="54">
        <f>SUM(F165:F167)</f>
        <v>3132095.26</v>
      </c>
      <c r="G168" s="16"/>
      <c r="H168" s="50">
        <f>SUM(H165:H167)</f>
        <v>3163767</v>
      </c>
    </row>
    <row r="169" spans="1:8" ht="19.5" customHeight="1" x14ac:dyDescent="0.3">
      <c r="A169" s="16"/>
      <c r="B169" s="16"/>
      <c r="C169" s="16"/>
      <c r="D169" s="16"/>
      <c r="E169" s="16"/>
      <c r="F169" s="8"/>
      <c r="G169" s="16"/>
    </row>
    <row r="170" spans="1:8" ht="19.5" customHeight="1" x14ac:dyDescent="0.3">
      <c r="A170" s="16"/>
      <c r="B170" s="16"/>
      <c r="C170" s="16"/>
      <c r="D170" s="16"/>
      <c r="E170" s="16"/>
      <c r="F170" s="8"/>
      <c r="G170" s="16"/>
    </row>
    <row r="171" spans="1:8" ht="19.5" customHeight="1" x14ac:dyDescent="0.3">
      <c r="A171" s="16"/>
      <c r="B171" s="20" t="s">
        <v>10</v>
      </c>
      <c r="C171" s="16"/>
      <c r="D171" s="16"/>
      <c r="E171" s="16"/>
      <c r="F171" s="8"/>
      <c r="G171" s="16"/>
    </row>
    <row r="172" spans="1:8" ht="19.5" customHeight="1" x14ac:dyDescent="0.3">
      <c r="A172" s="16"/>
      <c r="B172" s="16" t="s">
        <v>118</v>
      </c>
      <c r="C172" s="16"/>
      <c r="D172" s="16"/>
      <c r="E172" s="16"/>
      <c r="F172" s="8"/>
      <c r="G172" s="16"/>
    </row>
    <row r="173" spans="1:8" ht="19.5" customHeight="1" x14ac:dyDescent="0.3">
      <c r="A173" s="23" t="s">
        <v>153</v>
      </c>
      <c r="B173" s="16" t="s">
        <v>120</v>
      </c>
      <c r="C173" s="16"/>
      <c r="D173" s="16"/>
      <c r="E173" s="16"/>
      <c r="F173" s="16">
        <f>spec!M178</f>
        <v>2008161</v>
      </c>
      <c r="G173" s="16"/>
      <c r="H173" s="1">
        <v>2071282</v>
      </c>
    </row>
    <row r="174" spans="1:8" ht="19.5" customHeight="1" x14ac:dyDescent="0.3">
      <c r="A174" s="16"/>
      <c r="B174" s="16" t="s">
        <v>121</v>
      </c>
      <c r="C174" s="16"/>
      <c r="D174" s="16"/>
      <c r="E174" s="16"/>
      <c r="F174" s="54">
        <f>F173</f>
        <v>2008161</v>
      </c>
      <c r="G174" s="16"/>
      <c r="H174" s="50">
        <f>+H173</f>
        <v>2071282</v>
      </c>
    </row>
    <row r="175" spans="1:8" ht="19.5" customHeight="1" x14ac:dyDescent="0.3">
      <c r="A175" s="16"/>
      <c r="B175" s="16"/>
      <c r="C175" s="16"/>
      <c r="D175" s="16"/>
      <c r="E175" s="16"/>
      <c r="F175" s="8"/>
      <c r="G175" s="16"/>
    </row>
    <row r="176" spans="1:8" ht="19.5" customHeight="1" x14ac:dyDescent="0.3">
      <c r="A176" s="16"/>
      <c r="B176" s="16"/>
      <c r="C176" s="16"/>
      <c r="D176" s="16"/>
      <c r="E176" s="16"/>
      <c r="F176" s="8"/>
      <c r="G176" s="16"/>
    </row>
    <row r="177" spans="1:11" ht="19.5" customHeight="1" x14ac:dyDescent="0.3">
      <c r="A177" s="16"/>
      <c r="B177" s="16"/>
      <c r="C177" s="16"/>
      <c r="D177" s="16"/>
      <c r="E177" s="16"/>
      <c r="F177" s="16"/>
      <c r="G177" s="16"/>
    </row>
    <row r="178" spans="1:11" ht="19.5" customHeight="1" x14ac:dyDescent="0.3">
      <c r="A178" s="16"/>
      <c r="B178" s="14" t="s">
        <v>119</v>
      </c>
      <c r="C178" s="16"/>
      <c r="D178" s="16"/>
      <c r="E178" s="16"/>
      <c r="F178" s="16"/>
      <c r="G178" s="16"/>
    </row>
    <row r="179" spans="1:11" ht="19.5" customHeight="1" x14ac:dyDescent="0.3">
      <c r="A179" s="23" t="s">
        <v>19</v>
      </c>
      <c r="B179" s="16" t="s">
        <v>122</v>
      </c>
      <c r="C179" s="16"/>
      <c r="D179" s="16"/>
      <c r="E179" s="16"/>
      <c r="F179" s="16">
        <v>238635</v>
      </c>
      <c r="G179" s="16"/>
      <c r="H179" s="1">
        <v>418777</v>
      </c>
    </row>
    <row r="180" spans="1:11" ht="19.5" customHeight="1" x14ac:dyDescent="0.3">
      <c r="A180" s="23" t="s">
        <v>21</v>
      </c>
      <c r="B180" s="16" t="s">
        <v>86</v>
      </c>
      <c r="C180" s="16"/>
      <c r="D180" s="16"/>
      <c r="E180" s="16"/>
      <c r="F180" s="16">
        <f>53232.08+45642</f>
        <v>98874.08</v>
      </c>
      <c r="G180" s="16"/>
      <c r="H180" s="1">
        <v>128984</v>
      </c>
    </row>
    <row r="181" spans="1:11" ht="19.5" customHeight="1" x14ac:dyDescent="0.3">
      <c r="A181" s="23" t="s">
        <v>22</v>
      </c>
      <c r="B181" s="16" t="s">
        <v>123</v>
      </c>
      <c r="C181" s="16"/>
      <c r="D181" s="16"/>
      <c r="E181" s="16"/>
      <c r="F181" s="16">
        <f>spec!M170</f>
        <v>59420</v>
      </c>
      <c r="G181" s="16"/>
      <c r="H181" s="1">
        <v>74460</v>
      </c>
    </row>
    <row r="182" spans="1:11" ht="19.5" customHeight="1" x14ac:dyDescent="0.3">
      <c r="A182" s="23" t="s">
        <v>153</v>
      </c>
      <c r="B182" s="16" t="s">
        <v>124</v>
      </c>
      <c r="C182" s="16"/>
      <c r="D182" s="16"/>
      <c r="E182" s="16"/>
      <c r="F182" s="16">
        <v>66560</v>
      </c>
      <c r="G182" s="16"/>
      <c r="H182" s="1">
        <v>70000</v>
      </c>
    </row>
    <row r="183" spans="1:11" ht="19.5" customHeight="1" x14ac:dyDescent="0.3">
      <c r="A183" s="16"/>
      <c r="B183" s="14" t="s">
        <v>11</v>
      </c>
      <c r="C183" s="16"/>
      <c r="D183" s="16"/>
      <c r="E183" s="16"/>
      <c r="F183" s="54">
        <f>SUM(F179:F182)</f>
        <v>463489.08</v>
      </c>
      <c r="G183" s="16"/>
      <c r="H183" s="50">
        <f>SUM(H179:H182)</f>
        <v>692221</v>
      </c>
    </row>
    <row r="184" spans="1:11" ht="19.5" customHeight="1" x14ac:dyDescent="0.3">
      <c r="A184" s="16"/>
      <c r="B184" s="16"/>
      <c r="C184" s="16"/>
      <c r="D184" s="16"/>
      <c r="E184" s="16"/>
      <c r="F184"/>
      <c r="G184" s="16"/>
    </row>
    <row r="185" spans="1:11" ht="19.5" customHeight="1" x14ac:dyDescent="0.3">
      <c r="A185" s="16"/>
      <c r="B185" s="14" t="s">
        <v>12</v>
      </c>
      <c r="C185" s="16"/>
      <c r="D185" s="16"/>
      <c r="E185" s="16"/>
      <c r="F185" s="6">
        <f>F174+F183</f>
        <v>2471650.08</v>
      </c>
      <c r="G185" s="16"/>
      <c r="H185" s="2">
        <f>+H174+H183</f>
        <v>2763503</v>
      </c>
    </row>
    <row r="186" spans="1:11" ht="19.5" customHeight="1" x14ac:dyDescent="0.3">
      <c r="A186" s="16"/>
      <c r="B186" s="16"/>
      <c r="C186" s="16"/>
      <c r="D186" s="16"/>
      <c r="E186" s="16"/>
      <c r="F186" s="4"/>
      <c r="G186" s="16"/>
    </row>
    <row r="187" spans="1:11" ht="19.5" customHeight="1" x14ac:dyDescent="0.3">
      <c r="A187" s="16"/>
      <c r="B187" s="16"/>
      <c r="C187" s="16"/>
      <c r="D187" s="16"/>
      <c r="E187" s="16"/>
      <c r="F187" s="8"/>
      <c r="G187" s="16"/>
    </row>
    <row r="188" spans="1:11" ht="19.5" customHeight="1" thickBot="1" x14ac:dyDescent="0.35">
      <c r="A188" s="16"/>
      <c r="B188" s="24" t="s">
        <v>13</v>
      </c>
      <c r="C188" s="16"/>
      <c r="D188" s="16"/>
      <c r="E188" s="16"/>
      <c r="F188" s="55">
        <f>F185+F168</f>
        <v>5603745.3399999999</v>
      </c>
      <c r="G188" s="16"/>
      <c r="H188" s="117">
        <f>+H168+H185+1</f>
        <v>5927271</v>
      </c>
      <c r="K188" s="1">
        <f>+F156-F188</f>
        <v>-0.15000000037252903</v>
      </c>
    </row>
    <row r="189" spans="1:11" ht="19.5" customHeight="1" thickTop="1" x14ac:dyDescent="0.3">
      <c r="A189" s="16"/>
      <c r="B189" s="16"/>
      <c r="C189" s="16"/>
      <c r="D189" s="16"/>
      <c r="E189" s="16"/>
      <c r="F189" s="10"/>
      <c r="G189" s="16"/>
    </row>
    <row r="190" spans="1:11" ht="19.5" customHeight="1" x14ac:dyDescent="0.3">
      <c r="A190" s="16"/>
      <c r="B190" s="14" t="s">
        <v>154</v>
      </c>
      <c r="C190" s="16"/>
      <c r="D190" s="16"/>
      <c r="E190" s="16"/>
      <c r="F190" s="16"/>
      <c r="G190" s="16"/>
      <c r="H190" s="8"/>
    </row>
    <row r="192" spans="1:11" ht="19.5" customHeight="1" x14ac:dyDescent="0.3">
      <c r="A192"/>
      <c r="B192"/>
      <c r="C192"/>
      <c r="D192"/>
      <c r="E192"/>
      <c r="F192"/>
      <c r="G192"/>
      <c r="H192"/>
      <c r="I192"/>
      <c r="J192"/>
      <c r="K192"/>
    </row>
    <row r="193" spans="1:11" ht="19.5" customHeight="1" x14ac:dyDescent="0.3">
      <c r="A193"/>
      <c r="B193"/>
      <c r="C193"/>
      <c r="D193"/>
      <c r="E193"/>
      <c r="F193"/>
      <c r="G193"/>
      <c r="H193" s="91">
        <f>+F156-F188</f>
        <v>-0.15000000037252903</v>
      </c>
      <c r="I193"/>
      <c r="J193"/>
      <c r="K193"/>
    </row>
    <row r="194" spans="1:11" ht="19.5" customHeight="1" x14ac:dyDescent="0.3">
      <c r="A194"/>
      <c r="B194"/>
      <c r="C194"/>
      <c r="D194"/>
      <c r="E194"/>
      <c r="F194"/>
      <c r="G194"/>
      <c r="H194"/>
      <c r="I194"/>
      <c r="J194"/>
      <c r="K194"/>
    </row>
    <row r="195" spans="1:11" ht="19.5" customHeight="1" x14ac:dyDescent="0.3">
      <c r="A195"/>
      <c r="B195"/>
      <c r="C195"/>
      <c r="D195"/>
      <c r="E195"/>
      <c r="F195"/>
      <c r="G195"/>
      <c r="H195"/>
      <c r="I195"/>
      <c r="J195"/>
      <c r="K195"/>
    </row>
    <row r="196" spans="1:11" ht="19.5" customHeight="1" x14ac:dyDescent="0.3">
      <c r="A196"/>
      <c r="B196"/>
      <c r="C196"/>
      <c r="D196"/>
      <c r="E196"/>
      <c r="F196"/>
      <c r="G196"/>
      <c r="H196"/>
      <c r="I196"/>
      <c r="J196"/>
      <c r="K196"/>
    </row>
    <row r="197" spans="1:11" ht="19.5" customHeight="1" x14ac:dyDescent="0.3">
      <c r="A197"/>
      <c r="B197"/>
      <c r="C197"/>
      <c r="D197"/>
      <c r="E197"/>
      <c r="F197"/>
      <c r="G197"/>
      <c r="H197"/>
      <c r="I197"/>
      <c r="J197"/>
      <c r="K197"/>
    </row>
    <row r="198" spans="1:11" ht="19.5" customHeight="1" x14ac:dyDescent="0.3">
      <c r="A198"/>
      <c r="B198"/>
      <c r="C198"/>
      <c r="D198"/>
      <c r="E198"/>
      <c r="F198"/>
      <c r="G198"/>
      <c r="H198"/>
      <c r="I198"/>
      <c r="J198"/>
      <c r="K198"/>
    </row>
    <row r="199" spans="1:11" ht="19.5" customHeight="1" x14ac:dyDescent="0.3">
      <c r="A199"/>
      <c r="B199"/>
      <c r="C199"/>
      <c r="D199"/>
      <c r="E199"/>
      <c r="F199"/>
      <c r="G199"/>
      <c r="H199"/>
      <c r="I199"/>
      <c r="J199"/>
      <c r="K199"/>
    </row>
    <row r="200" spans="1:11" ht="19.5" customHeight="1" x14ac:dyDescent="0.3">
      <c r="A200"/>
      <c r="B200"/>
      <c r="C200"/>
      <c r="D200"/>
      <c r="E200"/>
      <c r="F200"/>
      <c r="G200"/>
      <c r="H200"/>
      <c r="I200"/>
      <c r="J200"/>
      <c r="K200"/>
    </row>
    <row r="201" spans="1:11" ht="19.5" customHeight="1" x14ac:dyDescent="0.3">
      <c r="A201"/>
      <c r="B201"/>
      <c r="C201"/>
      <c r="D201"/>
      <c r="E201"/>
      <c r="F201"/>
      <c r="G201"/>
      <c r="H201"/>
      <c r="I201"/>
      <c r="J201"/>
      <c r="K201"/>
    </row>
    <row r="202" spans="1:11" ht="19.5" customHeight="1" x14ac:dyDescent="0.3">
      <c r="A202"/>
      <c r="B202"/>
      <c r="C202"/>
      <c r="D202"/>
      <c r="E202"/>
      <c r="F202"/>
      <c r="G202"/>
      <c r="H202"/>
      <c r="I202"/>
      <c r="J202"/>
      <c r="K202"/>
    </row>
    <row r="203" spans="1:11" ht="19.5" customHeight="1" x14ac:dyDescent="0.3">
      <c r="A203"/>
      <c r="B203"/>
      <c r="C203"/>
      <c r="D203"/>
      <c r="E203"/>
      <c r="F203"/>
      <c r="G203"/>
      <c r="H203"/>
      <c r="I203"/>
      <c r="J203"/>
      <c r="K203"/>
    </row>
    <row r="204" spans="1:11" ht="19.5" customHeight="1" x14ac:dyDescent="0.3">
      <c r="A204"/>
      <c r="B204"/>
      <c r="C204"/>
      <c r="D204"/>
      <c r="E204"/>
      <c r="F204"/>
      <c r="G204"/>
      <c r="H204"/>
      <c r="I204"/>
      <c r="J204"/>
      <c r="K204"/>
    </row>
    <row r="205" spans="1:11" ht="19.5" customHeight="1" x14ac:dyDescent="0.3">
      <c r="A205"/>
      <c r="B205"/>
      <c r="C205"/>
      <c r="D205"/>
      <c r="E205"/>
      <c r="F205"/>
      <c r="G205"/>
      <c r="H205"/>
      <c r="I205"/>
      <c r="J205"/>
      <c r="K205"/>
    </row>
    <row r="206" spans="1:11" ht="19.5" customHeight="1" x14ac:dyDescent="0.3">
      <c r="A206"/>
      <c r="B206"/>
      <c r="C206"/>
      <c r="D206"/>
      <c r="E206"/>
      <c r="F206"/>
      <c r="G206"/>
      <c r="H206"/>
      <c r="I206"/>
      <c r="J206"/>
      <c r="K206"/>
    </row>
    <row r="207" spans="1:11" ht="19.5" customHeight="1" x14ac:dyDescent="0.3">
      <c r="A207"/>
      <c r="B207"/>
      <c r="C207"/>
      <c r="D207"/>
      <c r="E207"/>
      <c r="F207"/>
      <c r="G207"/>
      <c r="H207"/>
      <c r="I207"/>
      <c r="J207"/>
      <c r="K207"/>
    </row>
    <row r="208" spans="1:11" ht="19.5" customHeight="1" x14ac:dyDescent="0.3">
      <c r="A208"/>
      <c r="B208"/>
      <c r="C208"/>
      <c r="D208"/>
      <c r="E208"/>
      <c r="F208"/>
      <c r="G208"/>
      <c r="H208"/>
      <c r="I208"/>
      <c r="J208"/>
      <c r="K208"/>
    </row>
    <row r="209" spans="1:11" ht="19.5" customHeight="1" x14ac:dyDescent="0.3">
      <c r="A209"/>
      <c r="B209"/>
      <c r="C209"/>
      <c r="D209"/>
      <c r="E209"/>
      <c r="F209"/>
      <c r="G209"/>
      <c r="H209"/>
      <c r="I209"/>
      <c r="J209"/>
      <c r="K209"/>
    </row>
    <row r="210" spans="1:11" ht="19.5" customHeight="1" x14ac:dyDescent="0.3">
      <c r="A210"/>
      <c r="B210"/>
      <c r="C210"/>
      <c r="D210"/>
      <c r="E210"/>
      <c r="F210"/>
      <c r="G210"/>
      <c r="H210"/>
      <c r="I210"/>
      <c r="J210"/>
      <c r="K210"/>
    </row>
    <row r="211" spans="1:11" ht="19.5" customHeight="1" x14ac:dyDescent="0.3">
      <c r="A211"/>
      <c r="B211"/>
      <c r="C211"/>
      <c r="D211"/>
      <c r="E211"/>
      <c r="F211"/>
      <c r="G211"/>
      <c r="H211"/>
      <c r="I211"/>
      <c r="J211"/>
      <c r="K211"/>
    </row>
    <row r="212" spans="1:11" ht="19.5" customHeight="1" x14ac:dyDescent="0.3">
      <c r="A212"/>
      <c r="B212"/>
      <c r="C212"/>
      <c r="D212"/>
      <c r="E212"/>
      <c r="F212"/>
      <c r="G212"/>
      <c r="H212"/>
      <c r="I212"/>
      <c r="J212"/>
      <c r="K212"/>
    </row>
    <row r="213" spans="1:11" ht="19.5" customHeight="1" x14ac:dyDescent="0.3">
      <c r="A213"/>
      <c r="B213"/>
      <c r="C213"/>
      <c r="D213"/>
      <c r="E213"/>
      <c r="F213"/>
      <c r="G213"/>
      <c r="H213"/>
      <c r="I213"/>
      <c r="J213"/>
      <c r="K213"/>
    </row>
    <row r="214" spans="1:11" ht="19.5" customHeight="1" x14ac:dyDescent="0.3">
      <c r="A214"/>
      <c r="B214"/>
      <c r="C214"/>
      <c r="D214"/>
      <c r="E214"/>
      <c r="F214"/>
      <c r="G214"/>
      <c r="H214"/>
      <c r="I214"/>
      <c r="J214"/>
      <c r="K214"/>
    </row>
    <row r="215" spans="1:11" ht="19.5" customHeight="1" x14ac:dyDescent="0.3">
      <c r="A215"/>
      <c r="B215"/>
      <c r="C215"/>
      <c r="D215"/>
      <c r="E215"/>
      <c r="F215"/>
      <c r="G215"/>
      <c r="H215"/>
      <c r="I215"/>
      <c r="J215"/>
      <c r="K215"/>
    </row>
    <row r="216" spans="1:11" ht="19.5" customHeight="1" x14ac:dyDescent="0.3">
      <c r="A216"/>
      <c r="B216"/>
      <c r="C216"/>
      <c r="D216"/>
      <c r="E216"/>
      <c r="F216"/>
      <c r="G216"/>
      <c r="H216"/>
      <c r="I216"/>
      <c r="J216"/>
      <c r="K216"/>
    </row>
    <row r="217" spans="1:11" ht="19.5" customHeight="1" x14ac:dyDescent="0.3">
      <c r="A217"/>
      <c r="B217"/>
      <c r="C217"/>
      <c r="D217"/>
      <c r="E217"/>
      <c r="F217"/>
      <c r="G217"/>
      <c r="H217"/>
      <c r="I217"/>
      <c r="J217"/>
      <c r="K217"/>
    </row>
    <row r="218" spans="1:11" ht="19.5" customHeight="1" x14ac:dyDescent="0.3">
      <c r="A218"/>
      <c r="B218"/>
      <c r="C218"/>
      <c r="D218"/>
      <c r="E218"/>
      <c r="F218"/>
      <c r="G218"/>
      <c r="H218"/>
      <c r="I218"/>
      <c r="J218"/>
      <c r="K218"/>
    </row>
    <row r="219" spans="1:11" ht="19.5" customHeight="1" x14ac:dyDescent="0.3">
      <c r="A219"/>
      <c r="B219"/>
      <c r="C219"/>
      <c r="D219"/>
      <c r="E219"/>
      <c r="F219"/>
      <c r="G219"/>
      <c r="H219"/>
      <c r="I219"/>
      <c r="J219"/>
      <c r="K219"/>
    </row>
    <row r="220" spans="1:11" ht="19.5" customHeight="1" x14ac:dyDescent="0.3">
      <c r="A220"/>
      <c r="B220"/>
      <c r="C220"/>
      <c r="D220"/>
      <c r="E220"/>
      <c r="F220"/>
      <c r="G220"/>
      <c r="H220"/>
      <c r="I220"/>
      <c r="J220"/>
      <c r="K220"/>
    </row>
    <row r="221" spans="1:11" ht="19.5" customHeight="1" x14ac:dyDescent="0.3">
      <c r="A221"/>
      <c r="B221"/>
      <c r="C221"/>
      <c r="D221"/>
      <c r="E221"/>
      <c r="F221"/>
      <c r="G221"/>
      <c r="H221"/>
      <c r="I221"/>
      <c r="J221"/>
      <c r="K221"/>
    </row>
    <row r="222" spans="1:11" ht="19.5" customHeight="1" x14ac:dyDescent="0.3">
      <c r="A222"/>
      <c r="B222"/>
      <c r="C222"/>
      <c r="D222"/>
      <c r="E222"/>
      <c r="F222"/>
      <c r="G222"/>
      <c r="H222"/>
      <c r="I222"/>
      <c r="J222"/>
      <c r="K222"/>
    </row>
    <row r="223" spans="1:11" ht="19.5" customHeight="1" x14ac:dyDescent="0.3">
      <c r="A223"/>
      <c r="B223"/>
      <c r="C223"/>
      <c r="D223"/>
      <c r="E223"/>
      <c r="F223"/>
      <c r="G223"/>
      <c r="H223"/>
      <c r="I223"/>
      <c r="J223"/>
      <c r="K223"/>
    </row>
    <row r="224" spans="1:11" ht="19.5" customHeight="1" x14ac:dyDescent="0.3">
      <c r="A224"/>
      <c r="B224"/>
      <c r="C224"/>
      <c r="D224"/>
      <c r="E224"/>
      <c r="F224"/>
      <c r="G224"/>
      <c r="H224"/>
      <c r="I224"/>
      <c r="J224"/>
      <c r="K224"/>
    </row>
    <row r="225" spans="1:11" ht="19.5" customHeight="1" x14ac:dyDescent="0.3">
      <c r="A225"/>
      <c r="B225"/>
      <c r="C225"/>
      <c r="D225"/>
      <c r="E225"/>
      <c r="F225"/>
      <c r="G225"/>
      <c r="H225"/>
      <c r="I225"/>
      <c r="J225"/>
      <c r="K225"/>
    </row>
    <row r="226" spans="1:11" ht="19.5" customHeight="1" x14ac:dyDescent="0.3">
      <c r="A226"/>
      <c r="B226"/>
      <c r="C226"/>
      <c r="D226"/>
      <c r="E226"/>
      <c r="F226"/>
      <c r="G226"/>
      <c r="H226"/>
      <c r="I226"/>
      <c r="J226"/>
      <c r="K226"/>
    </row>
    <row r="227" spans="1:11" ht="19.5" customHeight="1" x14ac:dyDescent="0.3">
      <c r="A227"/>
      <c r="B227"/>
      <c r="C227"/>
      <c r="D227"/>
      <c r="E227"/>
      <c r="F227"/>
      <c r="G227"/>
      <c r="H227"/>
      <c r="I227"/>
      <c r="J227"/>
      <c r="K227"/>
    </row>
    <row r="228" spans="1:11" ht="19.5" customHeight="1" x14ac:dyDescent="0.3">
      <c r="A228"/>
      <c r="B228"/>
      <c r="C228"/>
      <c r="D228"/>
      <c r="E228"/>
      <c r="F228"/>
      <c r="G228"/>
      <c r="H228"/>
      <c r="I228"/>
      <c r="J228"/>
      <c r="K228"/>
    </row>
    <row r="229" spans="1:11" ht="19.5" customHeight="1" x14ac:dyDescent="0.3">
      <c r="A229"/>
      <c r="B229"/>
      <c r="C229"/>
      <c r="D229"/>
      <c r="E229"/>
      <c r="F229"/>
      <c r="G229"/>
      <c r="H229"/>
      <c r="I229"/>
      <c r="J229"/>
      <c r="K229"/>
    </row>
    <row r="230" spans="1:11" ht="19.5" customHeight="1" x14ac:dyDescent="0.3">
      <c r="A230"/>
      <c r="B230"/>
      <c r="C230"/>
      <c r="D230"/>
      <c r="E230"/>
      <c r="F230"/>
      <c r="G230"/>
      <c r="H230"/>
      <c r="I230"/>
      <c r="J230"/>
      <c r="K230"/>
    </row>
    <row r="231" spans="1:11" ht="19.5" customHeight="1" x14ac:dyDescent="0.3">
      <c r="A231"/>
      <c r="B231"/>
      <c r="C231"/>
      <c r="D231"/>
      <c r="E231"/>
      <c r="F231"/>
      <c r="G231"/>
      <c r="H231"/>
      <c r="I231"/>
      <c r="J231"/>
      <c r="K231"/>
    </row>
    <row r="232" spans="1:11" ht="19.5" customHeight="1" x14ac:dyDescent="0.3">
      <c r="A232"/>
      <c r="B232"/>
      <c r="C232"/>
      <c r="D232"/>
      <c r="E232"/>
      <c r="F232"/>
      <c r="G232"/>
      <c r="H232"/>
      <c r="I232"/>
      <c r="J232"/>
      <c r="K232"/>
    </row>
    <row r="233" spans="1:11" ht="19.5" customHeight="1" x14ac:dyDescent="0.3">
      <c r="A233"/>
      <c r="B233"/>
      <c r="C233"/>
      <c r="D233"/>
      <c r="E233"/>
      <c r="F233"/>
      <c r="G233"/>
      <c r="H233"/>
      <c r="I233"/>
      <c r="J233"/>
      <c r="K233"/>
    </row>
    <row r="234" spans="1:11" ht="19.5" customHeight="1" x14ac:dyDescent="0.3">
      <c r="A234"/>
      <c r="B234"/>
      <c r="C234"/>
      <c r="D234"/>
      <c r="E234"/>
      <c r="F234"/>
      <c r="G234"/>
      <c r="H234"/>
      <c r="I234"/>
      <c r="J234"/>
      <c r="K234"/>
    </row>
    <row r="235" spans="1:11" ht="19.5" customHeight="1" x14ac:dyDescent="0.3">
      <c r="A235"/>
      <c r="B235"/>
      <c r="C235"/>
      <c r="D235"/>
      <c r="E235"/>
      <c r="F235"/>
      <c r="G235"/>
      <c r="H235"/>
      <c r="I235"/>
      <c r="J235"/>
      <c r="K235"/>
    </row>
    <row r="236" spans="1:11" ht="19.5" customHeight="1" x14ac:dyDescent="0.3">
      <c r="A236"/>
      <c r="B236"/>
      <c r="C236"/>
      <c r="D236"/>
      <c r="E236"/>
      <c r="F236"/>
      <c r="G236"/>
      <c r="H236"/>
      <c r="I236"/>
      <c r="J236"/>
      <c r="K236"/>
    </row>
    <row r="237" spans="1:11" ht="19.5" customHeight="1" x14ac:dyDescent="0.3">
      <c r="A237"/>
      <c r="B237"/>
      <c r="C237"/>
      <c r="D237"/>
      <c r="E237"/>
      <c r="F237"/>
      <c r="G237"/>
      <c r="H237"/>
      <c r="I237"/>
      <c r="J237"/>
      <c r="K237"/>
    </row>
    <row r="238" spans="1:11" ht="19.5" customHeight="1" x14ac:dyDescent="0.3">
      <c r="A238"/>
      <c r="B238"/>
      <c r="C238"/>
      <c r="D238"/>
      <c r="E238"/>
      <c r="F238"/>
      <c r="G238"/>
      <c r="H238"/>
      <c r="I238"/>
      <c r="J238"/>
      <c r="K238"/>
    </row>
    <row r="239" spans="1:11" ht="19.5" customHeight="1" x14ac:dyDescent="0.3">
      <c r="A239"/>
      <c r="B239"/>
      <c r="C239"/>
      <c r="D239"/>
      <c r="E239"/>
      <c r="F239"/>
      <c r="G239"/>
      <c r="H239"/>
      <c r="I239"/>
      <c r="J239"/>
      <c r="K239"/>
    </row>
    <row r="240" spans="1:11" ht="19.5" customHeight="1" x14ac:dyDescent="0.3">
      <c r="A240"/>
      <c r="B240"/>
      <c r="C240"/>
      <c r="D240"/>
      <c r="E240"/>
      <c r="F240"/>
      <c r="G240"/>
      <c r="H240"/>
      <c r="I240"/>
      <c r="J240"/>
      <c r="K240"/>
    </row>
    <row r="241" spans="1:11" ht="19.5" customHeight="1" x14ac:dyDescent="0.3">
      <c r="A241"/>
      <c r="B241"/>
      <c r="C241"/>
      <c r="D241"/>
      <c r="E241"/>
      <c r="F241"/>
      <c r="G241"/>
      <c r="H241"/>
      <c r="I241"/>
      <c r="J241"/>
      <c r="K241"/>
    </row>
    <row r="242" spans="1:11" ht="19.5" customHeight="1" x14ac:dyDescent="0.3">
      <c r="A242"/>
      <c r="B242"/>
      <c r="C242"/>
      <c r="D242"/>
      <c r="E242"/>
      <c r="F242"/>
      <c r="G242"/>
      <c r="H242"/>
      <c r="I242"/>
      <c r="J242"/>
      <c r="K242"/>
    </row>
    <row r="243" spans="1:11" ht="19.5" customHeight="1" x14ac:dyDescent="0.3">
      <c r="A243"/>
      <c r="B243"/>
      <c r="C243"/>
      <c r="D243"/>
      <c r="E243"/>
      <c r="F243"/>
      <c r="G243"/>
      <c r="H243"/>
      <c r="I243"/>
      <c r="J243"/>
      <c r="K243"/>
    </row>
    <row r="244" spans="1:11" ht="19.5" customHeight="1" x14ac:dyDescent="0.3">
      <c r="A244"/>
      <c r="B244"/>
      <c r="C244"/>
      <c r="D244"/>
      <c r="E244"/>
      <c r="F244"/>
      <c r="G244"/>
      <c r="H244"/>
      <c r="I244"/>
      <c r="J244"/>
      <c r="K244"/>
    </row>
    <row r="245" spans="1:11" ht="19.5" customHeight="1" x14ac:dyDescent="0.3">
      <c r="A245"/>
      <c r="B245"/>
      <c r="C245"/>
      <c r="D245"/>
      <c r="E245"/>
      <c r="F245"/>
      <c r="G245"/>
      <c r="H245"/>
      <c r="I245"/>
      <c r="J245"/>
      <c r="K245"/>
    </row>
    <row r="246" spans="1:11" ht="19.5" customHeight="1" x14ac:dyDescent="0.3">
      <c r="A246"/>
      <c r="B246"/>
      <c r="C246"/>
      <c r="D246"/>
      <c r="E246"/>
      <c r="F246"/>
      <c r="G246"/>
      <c r="H246"/>
      <c r="I246"/>
      <c r="J246"/>
      <c r="K246"/>
    </row>
    <row r="247" spans="1:11" ht="19.5" customHeight="1" x14ac:dyDescent="0.3">
      <c r="A247"/>
      <c r="B247"/>
      <c r="C247"/>
      <c r="D247"/>
      <c r="E247"/>
      <c r="F247"/>
      <c r="G247"/>
      <c r="H247"/>
      <c r="I247"/>
      <c r="J247"/>
      <c r="K247"/>
    </row>
    <row r="248" spans="1:11" ht="19.5" customHeight="1" x14ac:dyDescent="0.3">
      <c r="A248"/>
      <c r="B248"/>
      <c r="C248"/>
      <c r="D248"/>
      <c r="E248"/>
      <c r="F248"/>
      <c r="G248"/>
      <c r="H248"/>
      <c r="I248"/>
      <c r="J248"/>
      <c r="K248"/>
    </row>
    <row r="249" spans="1:11" ht="19.5" customHeight="1" x14ac:dyDescent="0.3">
      <c r="A249"/>
      <c r="B249"/>
      <c r="C249"/>
      <c r="D249"/>
      <c r="E249"/>
      <c r="F249"/>
      <c r="G249"/>
      <c r="H249"/>
      <c r="I249"/>
      <c r="J249"/>
      <c r="K249"/>
    </row>
    <row r="250" spans="1:11" ht="19.5" customHeight="1" x14ac:dyDescent="0.3">
      <c r="A250"/>
      <c r="B250"/>
      <c r="C250"/>
      <c r="D250"/>
      <c r="E250"/>
      <c r="F250"/>
      <c r="G250"/>
      <c r="H250"/>
      <c r="I250"/>
      <c r="J250"/>
      <c r="K250"/>
    </row>
    <row r="251" spans="1:11" ht="19.5" customHeight="1" x14ac:dyDescent="0.3">
      <c r="A251"/>
      <c r="B251"/>
      <c r="C251"/>
      <c r="D251"/>
      <c r="E251"/>
      <c r="F251"/>
      <c r="G251"/>
      <c r="H251"/>
      <c r="I251"/>
      <c r="J251"/>
      <c r="K251"/>
    </row>
    <row r="252" spans="1:11" ht="19.5" customHeight="1" x14ac:dyDescent="0.3">
      <c r="A252"/>
      <c r="B252"/>
      <c r="C252"/>
      <c r="D252"/>
      <c r="E252"/>
      <c r="F252"/>
      <c r="G252"/>
      <c r="H252"/>
      <c r="I252"/>
      <c r="J252"/>
      <c r="K252"/>
    </row>
    <row r="253" spans="1:11" ht="19.5" customHeight="1" x14ac:dyDescent="0.3">
      <c r="A253"/>
      <c r="B253"/>
      <c r="C253"/>
      <c r="D253"/>
      <c r="E253"/>
      <c r="F253"/>
      <c r="G253"/>
      <c r="H253"/>
      <c r="I253"/>
      <c r="J253"/>
      <c r="K253"/>
    </row>
    <row r="254" spans="1:11" ht="19.5" customHeight="1" x14ac:dyDescent="0.3">
      <c r="A254"/>
      <c r="B254"/>
      <c r="C254"/>
      <c r="D254"/>
      <c r="E254"/>
      <c r="F254"/>
      <c r="G254"/>
      <c r="H254"/>
      <c r="I254"/>
      <c r="J254"/>
      <c r="K254"/>
    </row>
    <row r="255" spans="1:11" ht="19.5" customHeight="1" x14ac:dyDescent="0.3">
      <c r="A255"/>
      <c r="B255"/>
      <c r="C255"/>
      <c r="D255"/>
      <c r="E255"/>
      <c r="F255"/>
      <c r="G255"/>
      <c r="H255"/>
      <c r="I255"/>
      <c r="J255"/>
      <c r="K255"/>
    </row>
    <row r="256" spans="1:11" ht="19.5" customHeight="1" x14ac:dyDescent="0.3">
      <c r="A256"/>
      <c r="B256"/>
      <c r="C256"/>
      <c r="D256"/>
      <c r="E256"/>
      <c r="F256"/>
      <c r="G256"/>
      <c r="H256"/>
      <c r="I256"/>
      <c r="J256"/>
      <c r="K256"/>
    </row>
    <row r="257" spans="1:11" ht="19.5" customHeight="1" x14ac:dyDescent="0.3">
      <c r="A257"/>
      <c r="B257"/>
      <c r="C257"/>
      <c r="D257"/>
      <c r="E257"/>
      <c r="F257"/>
      <c r="G257"/>
      <c r="H257"/>
      <c r="I257"/>
      <c r="J257"/>
      <c r="K257"/>
    </row>
    <row r="258" spans="1:11" ht="19.5" customHeight="1" x14ac:dyDescent="0.3">
      <c r="A258"/>
      <c r="B258"/>
      <c r="C258"/>
      <c r="D258"/>
      <c r="E258"/>
      <c r="F258"/>
      <c r="G258"/>
      <c r="H258"/>
      <c r="I258"/>
      <c r="J258"/>
      <c r="K258"/>
    </row>
    <row r="259" spans="1:11" ht="19.5" customHeight="1" x14ac:dyDescent="0.3">
      <c r="A259"/>
      <c r="B259"/>
      <c r="C259"/>
      <c r="D259"/>
      <c r="E259"/>
      <c r="F259"/>
      <c r="G259"/>
      <c r="H259"/>
      <c r="I259"/>
      <c r="J259"/>
      <c r="K259"/>
    </row>
    <row r="260" spans="1:11" ht="19.5" customHeight="1" x14ac:dyDescent="0.3">
      <c r="A260"/>
      <c r="B260"/>
      <c r="C260"/>
      <c r="D260"/>
      <c r="E260"/>
      <c r="F260"/>
      <c r="G260"/>
      <c r="H260"/>
      <c r="I260"/>
      <c r="J260"/>
      <c r="K260"/>
    </row>
    <row r="261" spans="1:11" ht="19.5" customHeight="1" x14ac:dyDescent="0.3">
      <c r="A261"/>
      <c r="B261"/>
      <c r="C261"/>
      <c r="D261"/>
      <c r="E261"/>
      <c r="F261"/>
      <c r="G261"/>
      <c r="H261"/>
      <c r="I261"/>
      <c r="J261"/>
      <c r="K261"/>
    </row>
    <row r="262" spans="1:11" ht="19.5" customHeight="1" x14ac:dyDescent="0.3">
      <c r="A262"/>
      <c r="B262"/>
      <c r="C262"/>
      <c r="D262"/>
      <c r="E262"/>
      <c r="F262"/>
      <c r="G262"/>
      <c r="H262"/>
      <c r="I262"/>
      <c r="J262"/>
      <c r="K262"/>
    </row>
    <row r="263" spans="1:11" ht="19.5" customHeight="1" x14ac:dyDescent="0.3">
      <c r="A263"/>
      <c r="B263"/>
      <c r="C263"/>
      <c r="D263"/>
      <c r="E263"/>
      <c r="F263"/>
      <c r="G263"/>
      <c r="H263"/>
      <c r="I263"/>
      <c r="J263"/>
      <c r="K263"/>
    </row>
    <row r="264" spans="1:11" ht="19.5" customHeight="1" x14ac:dyDescent="0.3">
      <c r="A264"/>
      <c r="B264"/>
      <c r="C264"/>
      <c r="D264"/>
      <c r="E264"/>
      <c r="F264"/>
      <c r="G264"/>
      <c r="H264"/>
      <c r="I264"/>
      <c r="J264"/>
      <c r="K264"/>
    </row>
    <row r="265" spans="1:11" ht="19.5" customHeight="1" x14ac:dyDescent="0.3">
      <c r="A265"/>
      <c r="B265"/>
      <c r="C265"/>
      <c r="D265"/>
      <c r="E265"/>
      <c r="F265"/>
      <c r="G265"/>
      <c r="H265"/>
      <c r="I265"/>
      <c r="J265"/>
      <c r="K265"/>
    </row>
    <row r="266" spans="1:11" ht="19.5" customHeight="1" x14ac:dyDescent="0.3">
      <c r="A266"/>
      <c r="B266"/>
      <c r="C266"/>
      <c r="D266"/>
      <c r="E266"/>
      <c r="F266"/>
      <c r="G266"/>
      <c r="H266"/>
      <c r="I266"/>
      <c r="J266"/>
      <c r="K266"/>
    </row>
    <row r="267" spans="1:11" ht="19.5" customHeight="1" x14ac:dyDescent="0.3">
      <c r="A267"/>
      <c r="B267"/>
      <c r="C267"/>
      <c r="D267"/>
      <c r="E267"/>
      <c r="F267"/>
      <c r="G267"/>
      <c r="H267"/>
      <c r="I267"/>
      <c r="J267"/>
      <c r="K267"/>
    </row>
    <row r="268" spans="1:11" ht="19.5" customHeight="1" x14ac:dyDescent="0.3">
      <c r="A268"/>
      <c r="B268"/>
      <c r="C268"/>
      <c r="D268"/>
      <c r="E268"/>
      <c r="F268"/>
      <c r="G268"/>
      <c r="H268"/>
      <c r="I268"/>
      <c r="J268"/>
      <c r="K268"/>
    </row>
    <row r="269" spans="1:11" ht="19.5" customHeight="1" x14ac:dyDescent="0.3">
      <c r="A269"/>
      <c r="B269"/>
      <c r="C269"/>
      <c r="D269"/>
      <c r="E269"/>
      <c r="F269"/>
      <c r="G269"/>
      <c r="H269"/>
      <c r="I269"/>
      <c r="J269"/>
      <c r="K269"/>
    </row>
    <row r="270" spans="1:11" ht="19.5" customHeight="1" x14ac:dyDescent="0.3">
      <c r="A270"/>
      <c r="B270"/>
      <c r="C270"/>
      <c r="D270"/>
      <c r="E270"/>
      <c r="F270"/>
      <c r="G270"/>
      <c r="H270"/>
      <c r="I270"/>
      <c r="J270"/>
      <c r="K270"/>
    </row>
    <row r="271" spans="1:11" ht="19.5" customHeight="1" x14ac:dyDescent="0.3">
      <c r="A271"/>
      <c r="B271"/>
      <c r="C271"/>
      <c r="D271"/>
      <c r="E271"/>
      <c r="F271"/>
      <c r="G271"/>
      <c r="H271"/>
      <c r="I271"/>
      <c r="J271"/>
      <c r="K271"/>
    </row>
    <row r="272" spans="1:11" ht="19.5" customHeight="1" x14ac:dyDescent="0.3">
      <c r="A272"/>
      <c r="B272"/>
      <c r="C272"/>
      <c r="D272"/>
      <c r="E272"/>
      <c r="F272"/>
      <c r="G272"/>
      <c r="H272"/>
      <c r="I272"/>
      <c r="J272"/>
      <c r="K272"/>
    </row>
    <row r="273" spans="1:11" ht="19.5" customHeight="1" x14ac:dyDescent="0.3">
      <c r="A273"/>
      <c r="B273"/>
      <c r="C273"/>
      <c r="D273"/>
      <c r="E273"/>
      <c r="F273"/>
      <c r="G273"/>
      <c r="H273"/>
      <c r="I273"/>
      <c r="J273"/>
      <c r="K273"/>
    </row>
    <row r="274" spans="1:11" ht="19.5" customHeight="1" x14ac:dyDescent="0.3">
      <c r="A274"/>
      <c r="B274"/>
      <c r="C274"/>
      <c r="D274"/>
      <c r="E274"/>
      <c r="F274"/>
      <c r="G274"/>
      <c r="H274"/>
      <c r="I274"/>
      <c r="J274"/>
      <c r="K274"/>
    </row>
    <row r="275" spans="1:11" ht="19.5" customHeight="1" x14ac:dyDescent="0.3">
      <c r="A275"/>
      <c r="B275"/>
      <c r="C275"/>
      <c r="D275"/>
      <c r="E275"/>
      <c r="F275"/>
      <c r="G275"/>
      <c r="H275"/>
      <c r="I275"/>
      <c r="J275"/>
      <c r="K275"/>
    </row>
    <row r="276" spans="1:11" ht="19.5" customHeight="1" x14ac:dyDescent="0.3">
      <c r="A276"/>
      <c r="B276"/>
      <c r="C276"/>
      <c r="D276"/>
      <c r="E276"/>
      <c r="F276"/>
      <c r="G276"/>
      <c r="H276"/>
      <c r="I276"/>
      <c r="J276"/>
      <c r="K276"/>
    </row>
    <row r="277" spans="1:11" ht="19.5" customHeight="1" x14ac:dyDescent="0.3">
      <c r="A277"/>
      <c r="B277"/>
      <c r="C277"/>
      <c r="D277"/>
      <c r="E277"/>
      <c r="F277"/>
      <c r="G277"/>
      <c r="H277"/>
      <c r="I277"/>
      <c r="J277"/>
      <c r="K277"/>
    </row>
    <row r="278" spans="1:11" ht="19.5" customHeight="1" x14ac:dyDescent="0.3">
      <c r="A278"/>
      <c r="B278"/>
      <c r="C278"/>
      <c r="D278"/>
      <c r="E278"/>
      <c r="F278"/>
      <c r="G278"/>
      <c r="H278"/>
      <c r="I278"/>
      <c r="J278"/>
      <c r="K278"/>
    </row>
    <row r="279" spans="1:11" ht="19.5" customHeight="1" x14ac:dyDescent="0.3">
      <c r="A279"/>
      <c r="B279"/>
      <c r="C279"/>
      <c r="D279"/>
      <c r="E279"/>
      <c r="F279"/>
      <c r="G279"/>
      <c r="H279"/>
      <c r="I279"/>
      <c r="J279"/>
      <c r="K279"/>
    </row>
    <row r="280" spans="1:11" ht="19.5" customHeight="1" x14ac:dyDescent="0.3">
      <c r="A280"/>
      <c r="B280"/>
      <c r="C280"/>
      <c r="D280"/>
      <c r="E280"/>
      <c r="F280"/>
      <c r="G280"/>
      <c r="H280"/>
      <c r="I280"/>
      <c r="J280"/>
      <c r="K280"/>
    </row>
    <row r="281" spans="1:11" ht="19.5" customHeight="1" x14ac:dyDescent="0.3">
      <c r="A281"/>
      <c r="B281"/>
      <c r="C281"/>
      <c r="D281"/>
      <c r="E281"/>
      <c r="F281"/>
      <c r="G281"/>
      <c r="H281"/>
      <c r="I281"/>
      <c r="J281"/>
      <c r="K281"/>
    </row>
    <row r="282" spans="1:11" ht="19.5" customHeight="1" x14ac:dyDescent="0.3">
      <c r="A282"/>
      <c r="B282"/>
      <c r="C282"/>
      <c r="D282"/>
      <c r="E282"/>
      <c r="F282"/>
      <c r="G282"/>
      <c r="H282"/>
      <c r="I282"/>
      <c r="J282"/>
      <c r="K282"/>
    </row>
    <row r="283" spans="1:11" ht="19.5" customHeight="1" x14ac:dyDescent="0.3">
      <c r="A283"/>
      <c r="B283"/>
      <c r="C283"/>
      <c r="D283"/>
      <c r="E283"/>
      <c r="F283"/>
      <c r="G283"/>
      <c r="H283"/>
      <c r="I283"/>
      <c r="J283"/>
      <c r="K283"/>
    </row>
    <row r="284" spans="1:11" ht="19.5" customHeight="1" x14ac:dyDescent="0.3">
      <c r="A284"/>
      <c r="B284"/>
      <c r="C284"/>
      <c r="D284"/>
      <c r="E284"/>
      <c r="F284"/>
      <c r="G284"/>
      <c r="H284"/>
      <c r="I284"/>
      <c r="J284"/>
      <c r="K284"/>
    </row>
    <row r="285" spans="1:11" ht="19.5" customHeight="1" x14ac:dyDescent="0.3">
      <c r="A285"/>
      <c r="B285"/>
      <c r="C285"/>
      <c r="D285"/>
      <c r="E285"/>
      <c r="F285"/>
      <c r="G285"/>
      <c r="H285"/>
      <c r="I285"/>
      <c r="J285"/>
      <c r="K285"/>
    </row>
    <row r="286" spans="1:11" ht="19.5" customHeight="1" x14ac:dyDescent="0.3">
      <c r="A286"/>
      <c r="B286"/>
      <c r="C286"/>
      <c r="D286"/>
      <c r="E286"/>
      <c r="F286"/>
      <c r="G286"/>
      <c r="H286"/>
      <c r="I286"/>
      <c r="J286"/>
      <c r="K286"/>
    </row>
    <row r="287" spans="1:11" ht="19.5" customHeight="1" x14ac:dyDescent="0.3">
      <c r="A287"/>
      <c r="B287"/>
      <c r="C287"/>
      <c r="D287"/>
      <c r="E287"/>
      <c r="F287"/>
      <c r="G287"/>
      <c r="H287"/>
      <c r="I287"/>
      <c r="J287"/>
      <c r="K287"/>
    </row>
    <row r="288" spans="1:11" ht="19.5" customHeight="1" x14ac:dyDescent="0.3">
      <c r="A288"/>
      <c r="B288"/>
      <c r="C288"/>
      <c r="D288"/>
      <c r="E288"/>
      <c r="F288"/>
      <c r="G288"/>
      <c r="H288"/>
      <c r="I288"/>
      <c r="J288"/>
      <c r="K288"/>
    </row>
    <row r="289" spans="1:11" ht="19.5" customHeight="1" x14ac:dyDescent="0.3">
      <c r="A289"/>
      <c r="B289"/>
      <c r="C289"/>
      <c r="D289"/>
      <c r="E289"/>
      <c r="F289"/>
      <c r="G289"/>
      <c r="H289"/>
      <c r="I289"/>
      <c r="J289"/>
      <c r="K289"/>
    </row>
    <row r="290" spans="1:11" ht="19.5" customHeight="1" x14ac:dyDescent="0.3">
      <c r="A290"/>
      <c r="B290"/>
      <c r="C290"/>
      <c r="D290"/>
      <c r="E290"/>
      <c r="F290"/>
      <c r="G290"/>
      <c r="H290"/>
      <c r="I290"/>
      <c r="J290"/>
      <c r="K290"/>
    </row>
    <row r="291" spans="1:11" ht="19.5" customHeight="1" x14ac:dyDescent="0.3">
      <c r="A291"/>
      <c r="B291"/>
      <c r="C291"/>
      <c r="D291"/>
      <c r="E291"/>
      <c r="F291"/>
      <c r="G291"/>
      <c r="H291"/>
      <c r="I291"/>
      <c r="J291"/>
      <c r="K291"/>
    </row>
    <row r="292" spans="1:11" ht="19.5" customHeight="1" x14ac:dyDescent="0.3">
      <c r="A292"/>
      <c r="B292"/>
      <c r="C292"/>
      <c r="D292"/>
      <c r="E292"/>
      <c r="F292"/>
      <c r="G292"/>
      <c r="H292"/>
      <c r="I292"/>
      <c r="J292"/>
      <c r="K292"/>
    </row>
    <row r="293" spans="1:11" ht="19.5" customHeight="1" x14ac:dyDescent="0.3">
      <c r="A293"/>
      <c r="B293"/>
      <c r="C293"/>
      <c r="D293"/>
      <c r="E293"/>
      <c r="F293"/>
      <c r="G293"/>
      <c r="H293"/>
      <c r="I293"/>
      <c r="J293"/>
      <c r="K293"/>
    </row>
    <row r="294" spans="1:11" ht="19.5" customHeight="1" x14ac:dyDescent="0.3">
      <c r="A294"/>
      <c r="B294"/>
      <c r="C294"/>
      <c r="D294"/>
      <c r="E294"/>
      <c r="F294"/>
      <c r="G294"/>
      <c r="H294"/>
      <c r="I294"/>
      <c r="J294"/>
      <c r="K294"/>
    </row>
    <row r="295" spans="1:11" ht="19.5" customHeight="1" x14ac:dyDescent="0.3">
      <c r="A295"/>
      <c r="B295"/>
      <c r="C295"/>
      <c r="D295"/>
      <c r="E295"/>
      <c r="F295"/>
      <c r="G295"/>
      <c r="H295"/>
      <c r="I295"/>
      <c r="J295"/>
      <c r="K295"/>
    </row>
    <row r="296" spans="1:11" ht="19.5" customHeight="1" x14ac:dyDescent="0.3">
      <c r="A296"/>
      <c r="B296"/>
      <c r="C296"/>
      <c r="D296"/>
      <c r="E296"/>
      <c r="F296"/>
      <c r="G296"/>
      <c r="H296"/>
      <c r="I296"/>
      <c r="J296"/>
      <c r="K296"/>
    </row>
    <row r="297" spans="1:11" ht="19.5" customHeight="1" x14ac:dyDescent="0.3">
      <c r="A297"/>
      <c r="B297"/>
      <c r="C297"/>
      <c r="D297"/>
      <c r="E297"/>
      <c r="F297"/>
      <c r="G297"/>
      <c r="H297"/>
      <c r="I297"/>
      <c r="J297"/>
      <c r="K297"/>
    </row>
    <row r="298" spans="1:11" ht="19.5" customHeight="1" x14ac:dyDescent="0.3">
      <c r="A298"/>
      <c r="B298"/>
      <c r="C298"/>
      <c r="D298"/>
      <c r="E298"/>
      <c r="F298"/>
      <c r="G298"/>
      <c r="H298"/>
      <c r="I298"/>
      <c r="J298"/>
      <c r="K298"/>
    </row>
    <row r="299" spans="1:11" ht="19.5" customHeight="1" x14ac:dyDescent="0.3">
      <c r="A299"/>
      <c r="B299"/>
      <c r="C299"/>
      <c r="D299"/>
      <c r="E299"/>
      <c r="F299"/>
      <c r="G299"/>
      <c r="H299"/>
      <c r="I299"/>
      <c r="J299"/>
      <c r="K299"/>
    </row>
    <row r="300" spans="1:11" ht="19.5" customHeight="1" x14ac:dyDescent="0.3">
      <c r="A300"/>
      <c r="B300"/>
      <c r="C300"/>
      <c r="D300"/>
      <c r="E300"/>
      <c r="F300"/>
      <c r="G300"/>
      <c r="H300"/>
      <c r="I300"/>
      <c r="J300"/>
      <c r="K300"/>
    </row>
    <row r="301" spans="1:11" ht="19.5" customHeight="1" x14ac:dyDescent="0.3">
      <c r="A301"/>
      <c r="B301"/>
      <c r="C301"/>
      <c r="D301"/>
      <c r="E301"/>
      <c r="F301"/>
      <c r="G301"/>
      <c r="H301"/>
      <c r="I301"/>
      <c r="J301"/>
      <c r="K301"/>
    </row>
    <row r="302" spans="1:11" ht="19.5" customHeight="1" x14ac:dyDescent="0.3">
      <c r="A302"/>
      <c r="B302"/>
      <c r="C302"/>
      <c r="D302"/>
      <c r="E302"/>
      <c r="F302"/>
      <c r="G302"/>
      <c r="H302"/>
      <c r="I302"/>
      <c r="J302"/>
      <c r="K302"/>
    </row>
    <row r="303" spans="1:11" ht="19.5" customHeight="1" x14ac:dyDescent="0.3">
      <c r="A303"/>
      <c r="B303"/>
      <c r="C303"/>
      <c r="D303"/>
      <c r="E303"/>
      <c r="F303"/>
      <c r="G303"/>
      <c r="H303"/>
      <c r="I303"/>
      <c r="J303"/>
      <c r="K303"/>
    </row>
    <row r="304" spans="1:11" ht="19.5" customHeight="1" x14ac:dyDescent="0.3">
      <c r="A304"/>
      <c r="B304"/>
      <c r="C304"/>
      <c r="D304"/>
      <c r="E304"/>
      <c r="F304"/>
      <c r="G304"/>
      <c r="H304"/>
      <c r="I304"/>
      <c r="J304"/>
      <c r="K304"/>
    </row>
    <row r="305" spans="1:11" ht="19.5" customHeight="1" x14ac:dyDescent="0.3">
      <c r="A305"/>
      <c r="B305"/>
      <c r="C305"/>
      <c r="D305"/>
      <c r="E305"/>
      <c r="F305"/>
      <c r="G305"/>
      <c r="H305"/>
      <c r="I305"/>
      <c r="J305"/>
      <c r="K305"/>
    </row>
    <row r="306" spans="1:11" ht="19.5" customHeight="1" x14ac:dyDescent="0.3">
      <c r="A306"/>
      <c r="B306"/>
      <c r="C306"/>
      <c r="D306"/>
      <c r="E306"/>
      <c r="F306"/>
      <c r="G306"/>
      <c r="H306"/>
      <c r="I306"/>
      <c r="J306"/>
      <c r="K306"/>
    </row>
    <row r="307" spans="1:11" ht="19.5" customHeight="1" x14ac:dyDescent="0.3">
      <c r="A307"/>
      <c r="B307"/>
      <c r="C307"/>
      <c r="D307"/>
      <c r="E307"/>
      <c r="F307"/>
      <c r="G307"/>
      <c r="H307"/>
      <c r="I307"/>
      <c r="J307"/>
      <c r="K307"/>
    </row>
    <row r="308" spans="1:11" ht="19.5" customHeight="1" x14ac:dyDescent="0.3">
      <c r="A308"/>
      <c r="B308"/>
      <c r="C308"/>
      <c r="D308"/>
      <c r="E308"/>
      <c r="F308"/>
      <c r="G308"/>
      <c r="H308"/>
      <c r="I308"/>
      <c r="J308"/>
      <c r="K308"/>
    </row>
    <row r="309" spans="1:11" ht="19.5" customHeight="1" x14ac:dyDescent="0.3">
      <c r="A309"/>
      <c r="B309"/>
      <c r="C309"/>
      <c r="D309"/>
      <c r="E309"/>
      <c r="F309"/>
      <c r="G309"/>
      <c r="H309"/>
      <c r="I309"/>
      <c r="J309"/>
      <c r="K309"/>
    </row>
    <row r="310" spans="1:11" ht="19.5" customHeight="1" x14ac:dyDescent="0.3">
      <c r="A310"/>
      <c r="B310"/>
      <c r="C310"/>
      <c r="D310"/>
      <c r="E310"/>
      <c r="F310"/>
      <c r="G310"/>
      <c r="H310"/>
      <c r="I310"/>
      <c r="J310"/>
      <c r="K310"/>
    </row>
    <row r="311" spans="1:11" ht="19.5" customHeight="1" x14ac:dyDescent="0.3">
      <c r="A311"/>
      <c r="B311"/>
      <c r="C311"/>
      <c r="D311"/>
      <c r="E311"/>
      <c r="F311"/>
      <c r="G311"/>
      <c r="H311"/>
      <c r="I311"/>
      <c r="J311"/>
      <c r="K311"/>
    </row>
    <row r="312" spans="1:11" ht="19.5" customHeight="1" x14ac:dyDescent="0.3">
      <c r="A312"/>
      <c r="B312"/>
      <c r="C312"/>
      <c r="D312"/>
      <c r="E312"/>
      <c r="F312"/>
      <c r="G312"/>
      <c r="H312"/>
      <c r="I312"/>
      <c r="J312"/>
      <c r="K312"/>
    </row>
    <row r="313" spans="1:11" ht="19.5" customHeight="1" x14ac:dyDescent="0.3">
      <c r="A313"/>
      <c r="B313"/>
      <c r="C313"/>
      <c r="D313"/>
      <c r="E313"/>
      <c r="F313"/>
      <c r="G313"/>
      <c r="H313"/>
      <c r="I313"/>
      <c r="J313"/>
      <c r="K313"/>
    </row>
    <row r="314" spans="1:11" ht="19.5" customHeight="1" x14ac:dyDescent="0.3">
      <c r="A314"/>
      <c r="B314"/>
      <c r="C314"/>
      <c r="D314"/>
      <c r="E314"/>
      <c r="F314"/>
      <c r="G314"/>
      <c r="H314"/>
      <c r="I314"/>
      <c r="J314"/>
      <c r="K314"/>
    </row>
    <row r="315" spans="1:11" ht="19.5" customHeight="1" x14ac:dyDescent="0.3">
      <c r="A315"/>
      <c r="B315"/>
      <c r="C315"/>
      <c r="D315"/>
      <c r="E315"/>
      <c r="F315"/>
      <c r="G315"/>
      <c r="H315"/>
      <c r="I315"/>
      <c r="J315"/>
      <c r="K315"/>
    </row>
    <row r="316" spans="1:11" ht="19.5" customHeight="1" x14ac:dyDescent="0.3">
      <c r="A316"/>
      <c r="B316"/>
      <c r="C316"/>
      <c r="D316"/>
      <c r="E316"/>
      <c r="F316"/>
      <c r="G316"/>
      <c r="H316"/>
      <c r="I316"/>
      <c r="J316"/>
      <c r="K316"/>
    </row>
    <row r="317" spans="1:11" ht="19.5" customHeight="1" x14ac:dyDescent="0.3">
      <c r="A317"/>
      <c r="B317"/>
      <c r="C317"/>
      <c r="D317"/>
      <c r="E317"/>
      <c r="F317"/>
      <c r="G317"/>
      <c r="H317"/>
      <c r="I317"/>
      <c r="J317"/>
      <c r="K317"/>
    </row>
    <row r="318" spans="1:11" ht="19.5" customHeight="1" x14ac:dyDescent="0.3">
      <c r="A318"/>
      <c r="B318"/>
      <c r="C318"/>
      <c r="D318"/>
      <c r="E318"/>
      <c r="F318"/>
      <c r="G318"/>
      <c r="H318"/>
      <c r="I318"/>
      <c r="J318"/>
      <c r="K318"/>
    </row>
    <row r="319" spans="1:11" ht="19.5" customHeight="1" x14ac:dyDescent="0.3">
      <c r="A319"/>
      <c r="B319"/>
      <c r="C319"/>
      <c r="D319"/>
      <c r="E319"/>
      <c r="F319"/>
      <c r="G319"/>
      <c r="H319"/>
      <c r="I319"/>
      <c r="J319"/>
      <c r="K319"/>
    </row>
    <row r="320" spans="1:11" ht="19.5" customHeight="1" x14ac:dyDescent="0.3">
      <c r="A320"/>
      <c r="B320"/>
      <c r="C320"/>
      <c r="D320"/>
      <c r="E320"/>
      <c r="F320"/>
      <c r="G320"/>
      <c r="H320"/>
      <c r="I320"/>
      <c r="J320"/>
      <c r="K320"/>
    </row>
    <row r="321" spans="1:11" ht="19.5" customHeight="1" x14ac:dyDescent="0.3">
      <c r="A321"/>
      <c r="B321"/>
      <c r="C321"/>
      <c r="D321"/>
      <c r="E321"/>
      <c r="F321"/>
      <c r="G321"/>
      <c r="H321"/>
      <c r="I321"/>
      <c r="J321"/>
      <c r="K321"/>
    </row>
    <row r="322" spans="1:11" ht="19.5" customHeight="1" x14ac:dyDescent="0.3">
      <c r="A322"/>
      <c r="B322"/>
      <c r="C322"/>
      <c r="D322"/>
      <c r="E322"/>
      <c r="F322"/>
      <c r="G322"/>
      <c r="H322"/>
      <c r="I322"/>
      <c r="J322"/>
      <c r="K322"/>
    </row>
    <row r="323" spans="1:11" ht="19.5" customHeight="1" x14ac:dyDescent="0.3">
      <c r="A323"/>
      <c r="B323"/>
      <c r="C323"/>
      <c r="D323"/>
      <c r="E323"/>
      <c r="F323"/>
      <c r="G323"/>
      <c r="H323"/>
      <c r="I323"/>
      <c r="J323"/>
      <c r="K323"/>
    </row>
    <row r="324" spans="1:11" ht="19.5" customHeight="1" x14ac:dyDescent="0.3">
      <c r="A324"/>
      <c r="B324"/>
      <c r="C324"/>
      <c r="D324"/>
      <c r="E324"/>
      <c r="F324"/>
      <c r="G324"/>
      <c r="H324"/>
      <c r="I324"/>
      <c r="J324"/>
      <c r="K324"/>
    </row>
    <row r="325" spans="1:11" ht="19.5" customHeight="1" x14ac:dyDescent="0.3">
      <c r="A325"/>
      <c r="B325"/>
      <c r="C325"/>
      <c r="D325"/>
      <c r="E325"/>
      <c r="F325"/>
      <c r="G325"/>
      <c r="H325"/>
      <c r="I325"/>
      <c r="J325"/>
      <c r="K325"/>
    </row>
    <row r="326" spans="1:11" ht="19.5" customHeight="1" x14ac:dyDescent="0.3">
      <c r="A326"/>
      <c r="B326"/>
      <c r="C326"/>
      <c r="D326"/>
      <c r="E326"/>
      <c r="F326"/>
      <c r="G326"/>
      <c r="H326"/>
      <c r="I326"/>
      <c r="J326"/>
      <c r="K326"/>
    </row>
    <row r="327" spans="1:11" ht="19.5" customHeight="1" x14ac:dyDescent="0.3">
      <c r="A327"/>
      <c r="B327"/>
      <c r="C327"/>
      <c r="D327"/>
      <c r="E327"/>
      <c r="F327"/>
      <c r="G327"/>
      <c r="H327"/>
      <c r="I327"/>
      <c r="J327"/>
      <c r="K327"/>
    </row>
    <row r="328" spans="1:11" ht="19.5" customHeight="1" x14ac:dyDescent="0.3">
      <c r="A328"/>
      <c r="B328"/>
      <c r="C328"/>
      <c r="D328"/>
      <c r="E328"/>
      <c r="F328"/>
      <c r="G328"/>
      <c r="H328"/>
      <c r="I328"/>
      <c r="J328"/>
      <c r="K328"/>
    </row>
    <row r="329" spans="1:11" ht="19.5" customHeight="1" x14ac:dyDescent="0.3">
      <c r="A329"/>
      <c r="B329"/>
      <c r="C329"/>
      <c r="D329"/>
      <c r="E329"/>
      <c r="F329"/>
      <c r="G329"/>
      <c r="H329"/>
      <c r="I329"/>
      <c r="J329"/>
      <c r="K329"/>
    </row>
    <row r="330" spans="1:11" ht="19.5" customHeight="1" x14ac:dyDescent="0.3">
      <c r="A330"/>
      <c r="B330"/>
      <c r="C330"/>
      <c r="D330"/>
      <c r="E330"/>
      <c r="F330"/>
      <c r="G330"/>
      <c r="H330"/>
      <c r="I330"/>
      <c r="J330"/>
      <c r="K330"/>
    </row>
    <row r="331" spans="1:11" ht="19.5" customHeight="1" x14ac:dyDescent="0.3">
      <c r="A331"/>
      <c r="B331"/>
      <c r="C331"/>
      <c r="D331"/>
      <c r="E331"/>
      <c r="F331"/>
      <c r="G331"/>
      <c r="H331"/>
      <c r="I331"/>
      <c r="J331"/>
      <c r="K331"/>
    </row>
    <row r="332" spans="1:11" ht="19.5" customHeight="1" x14ac:dyDescent="0.3">
      <c r="A332"/>
      <c r="B332"/>
      <c r="C332"/>
      <c r="D332"/>
      <c r="E332"/>
      <c r="F332"/>
      <c r="G332"/>
      <c r="H332"/>
      <c r="I332"/>
      <c r="J332"/>
      <c r="K332"/>
    </row>
    <row r="333" spans="1:11" ht="19.5" customHeight="1" x14ac:dyDescent="0.3">
      <c r="A333"/>
      <c r="B333"/>
      <c r="C333"/>
      <c r="D333"/>
      <c r="E333"/>
      <c r="F333"/>
      <c r="G333"/>
      <c r="H333"/>
      <c r="I333"/>
      <c r="J333"/>
      <c r="K333"/>
    </row>
    <row r="334" spans="1:11" ht="19.5" customHeight="1" x14ac:dyDescent="0.3">
      <c r="A334"/>
      <c r="B334"/>
      <c r="C334"/>
      <c r="D334"/>
      <c r="E334"/>
      <c r="F334"/>
      <c r="G334"/>
      <c r="H334"/>
      <c r="I334"/>
      <c r="J334"/>
      <c r="K334"/>
    </row>
    <row r="335" spans="1:11" ht="19.5" customHeight="1" x14ac:dyDescent="0.3">
      <c r="A335"/>
      <c r="B335"/>
      <c r="C335"/>
      <c r="D335"/>
      <c r="E335"/>
      <c r="F335"/>
      <c r="G335"/>
      <c r="H335"/>
      <c r="I335"/>
      <c r="J335"/>
      <c r="K335"/>
    </row>
    <row r="336" spans="1:11" ht="19.5" customHeight="1" x14ac:dyDescent="0.3">
      <c r="A336"/>
      <c r="B336"/>
      <c r="C336"/>
      <c r="D336"/>
      <c r="E336"/>
      <c r="F336"/>
      <c r="G336"/>
      <c r="H336"/>
      <c r="I336"/>
      <c r="J336"/>
      <c r="K336"/>
    </row>
    <row r="337" spans="1:11" ht="19.5" customHeight="1" x14ac:dyDescent="0.3">
      <c r="A337"/>
      <c r="B337"/>
      <c r="C337"/>
      <c r="D337"/>
      <c r="E337"/>
      <c r="F337"/>
      <c r="G337"/>
      <c r="H337"/>
      <c r="I337"/>
      <c r="J337"/>
      <c r="K337"/>
    </row>
    <row r="338" spans="1:11" ht="19.5" customHeight="1" x14ac:dyDescent="0.3">
      <c r="A338"/>
      <c r="B338"/>
      <c r="C338"/>
      <c r="D338"/>
      <c r="E338"/>
      <c r="F338"/>
      <c r="G338"/>
      <c r="H338"/>
      <c r="I338"/>
      <c r="J338"/>
      <c r="K338"/>
    </row>
    <row r="339" spans="1:11" ht="19.5" customHeight="1" x14ac:dyDescent="0.3">
      <c r="A339"/>
      <c r="B339"/>
      <c r="C339"/>
      <c r="D339"/>
      <c r="E339"/>
      <c r="F339"/>
      <c r="G339"/>
      <c r="H339"/>
      <c r="I339"/>
      <c r="J339"/>
      <c r="K339"/>
    </row>
    <row r="340" spans="1:11" ht="19.5" customHeight="1" x14ac:dyDescent="0.3">
      <c r="A340"/>
      <c r="B340"/>
      <c r="C340"/>
      <c r="D340"/>
      <c r="E340"/>
      <c r="F340"/>
      <c r="G340"/>
      <c r="H340"/>
      <c r="I340"/>
      <c r="J340"/>
      <c r="K340"/>
    </row>
    <row r="341" spans="1:11" ht="19.5" customHeight="1" x14ac:dyDescent="0.3">
      <c r="A341"/>
      <c r="B341"/>
      <c r="C341"/>
      <c r="D341"/>
      <c r="E341"/>
      <c r="F341"/>
      <c r="G341"/>
      <c r="H341"/>
      <c r="I341"/>
      <c r="J341"/>
      <c r="K341"/>
    </row>
    <row r="342" spans="1:11" ht="19.5" customHeight="1" x14ac:dyDescent="0.3">
      <c r="A342"/>
      <c r="B342"/>
      <c r="C342"/>
      <c r="D342"/>
      <c r="E342"/>
      <c r="F342"/>
      <c r="G342"/>
      <c r="H342"/>
      <c r="I342"/>
      <c r="J342"/>
      <c r="K342"/>
    </row>
    <row r="343" spans="1:11" ht="19.5" customHeight="1" x14ac:dyDescent="0.3">
      <c r="A343"/>
      <c r="B343"/>
      <c r="C343"/>
      <c r="D343"/>
      <c r="E343"/>
      <c r="F343"/>
      <c r="G343"/>
      <c r="H343"/>
      <c r="I343"/>
      <c r="J343"/>
      <c r="K343"/>
    </row>
    <row r="344" spans="1:11" ht="19.5" customHeight="1" x14ac:dyDescent="0.3">
      <c r="A344"/>
      <c r="B344"/>
      <c r="C344"/>
      <c r="D344"/>
      <c r="E344"/>
      <c r="F344"/>
      <c r="G344"/>
      <c r="H344"/>
      <c r="I344"/>
      <c r="J344"/>
      <c r="K344"/>
    </row>
    <row r="345" spans="1:11" ht="19.5" customHeight="1" x14ac:dyDescent="0.3">
      <c r="A345"/>
      <c r="B345"/>
      <c r="C345"/>
      <c r="D345"/>
      <c r="E345"/>
      <c r="F345"/>
      <c r="G345"/>
      <c r="H345"/>
      <c r="I345"/>
      <c r="J345"/>
      <c r="K345"/>
    </row>
    <row r="346" spans="1:11" ht="19.5" customHeight="1" x14ac:dyDescent="0.3">
      <c r="A346"/>
      <c r="B346"/>
      <c r="C346"/>
      <c r="D346"/>
      <c r="E346"/>
      <c r="F346"/>
      <c r="G346"/>
      <c r="H346"/>
      <c r="I346"/>
      <c r="J346"/>
      <c r="K346"/>
    </row>
    <row r="347" spans="1:11" ht="19.5" customHeight="1" x14ac:dyDescent="0.3">
      <c r="A347"/>
      <c r="B347"/>
      <c r="C347"/>
      <c r="D347"/>
      <c r="E347"/>
      <c r="F347"/>
      <c r="G347"/>
      <c r="H347"/>
      <c r="I347"/>
      <c r="J347"/>
      <c r="K347"/>
    </row>
    <row r="348" spans="1:11" ht="19.5" customHeight="1" x14ac:dyDescent="0.3">
      <c r="A348"/>
      <c r="B348"/>
      <c r="C348"/>
      <c r="D348"/>
      <c r="E348"/>
      <c r="F348"/>
      <c r="G348"/>
      <c r="H348"/>
      <c r="I348"/>
      <c r="J348"/>
      <c r="K348"/>
    </row>
    <row r="349" spans="1:11" ht="19.5" customHeight="1" x14ac:dyDescent="0.3">
      <c r="A349"/>
      <c r="B349"/>
      <c r="C349"/>
      <c r="D349"/>
      <c r="E349"/>
      <c r="F349"/>
      <c r="G349"/>
      <c r="H349"/>
      <c r="I349"/>
      <c r="J349"/>
      <c r="K349"/>
    </row>
    <row r="350" spans="1:11" ht="19.5" customHeight="1" x14ac:dyDescent="0.3">
      <c r="A350"/>
      <c r="B350"/>
      <c r="C350"/>
      <c r="D350"/>
      <c r="E350"/>
      <c r="F350"/>
      <c r="G350"/>
      <c r="H350"/>
      <c r="I350"/>
      <c r="J350"/>
      <c r="K350"/>
    </row>
    <row r="351" spans="1:11" ht="19.5" customHeight="1" x14ac:dyDescent="0.3">
      <c r="A351"/>
      <c r="B351"/>
      <c r="C351"/>
      <c r="D351"/>
      <c r="E351"/>
      <c r="F351"/>
      <c r="G351"/>
      <c r="H351"/>
      <c r="I351"/>
      <c r="J351"/>
      <c r="K351"/>
    </row>
    <row r="352" spans="1:11" ht="19.5" customHeight="1" x14ac:dyDescent="0.3">
      <c r="A352"/>
      <c r="B352"/>
      <c r="C352"/>
      <c r="D352"/>
      <c r="E352"/>
      <c r="F352"/>
      <c r="G352"/>
      <c r="H352"/>
      <c r="I352"/>
      <c r="J352"/>
      <c r="K352"/>
    </row>
    <row r="353" spans="1:11" ht="19.5" customHeight="1" x14ac:dyDescent="0.3">
      <c r="A353"/>
      <c r="B353"/>
      <c r="C353"/>
      <c r="D353"/>
      <c r="E353"/>
      <c r="F353"/>
      <c r="G353"/>
      <c r="H353"/>
      <c r="I353"/>
      <c r="J353"/>
      <c r="K353"/>
    </row>
    <row r="354" spans="1:11" ht="19.5" customHeight="1" x14ac:dyDescent="0.3">
      <c r="A354"/>
      <c r="B354"/>
      <c r="C354"/>
      <c r="D354"/>
      <c r="E354"/>
      <c r="F354"/>
      <c r="G354"/>
      <c r="H354"/>
      <c r="I354"/>
      <c r="J354"/>
      <c r="K354"/>
    </row>
    <row r="355" spans="1:11" ht="19.5" customHeight="1" x14ac:dyDescent="0.3">
      <c r="A355"/>
      <c r="B355"/>
      <c r="C355"/>
      <c r="D355"/>
      <c r="E355"/>
      <c r="F355"/>
      <c r="G355"/>
      <c r="H355"/>
      <c r="I355"/>
      <c r="J355"/>
      <c r="K355"/>
    </row>
    <row r="356" spans="1:11" ht="19.5" customHeight="1" x14ac:dyDescent="0.3">
      <c r="A356"/>
      <c r="B356"/>
      <c r="C356"/>
      <c r="D356"/>
      <c r="E356"/>
      <c r="F356"/>
      <c r="G356"/>
      <c r="H356"/>
      <c r="I356"/>
      <c r="J356"/>
      <c r="K356"/>
    </row>
    <row r="357" spans="1:11" ht="19.5" customHeight="1" x14ac:dyDescent="0.3">
      <c r="A357"/>
      <c r="B357"/>
      <c r="C357"/>
      <c r="D357"/>
      <c r="E357"/>
      <c r="F357"/>
      <c r="G357"/>
      <c r="H357"/>
      <c r="I357"/>
      <c r="J357"/>
      <c r="K357"/>
    </row>
    <row r="358" spans="1:11" ht="19.5" customHeight="1" x14ac:dyDescent="0.3">
      <c r="A358"/>
      <c r="B358"/>
      <c r="C358"/>
      <c r="D358"/>
      <c r="E358"/>
      <c r="F358"/>
      <c r="G358"/>
      <c r="H358"/>
      <c r="I358"/>
      <c r="J358"/>
      <c r="K358"/>
    </row>
    <row r="359" spans="1:11" ht="19.5" customHeight="1" x14ac:dyDescent="0.3">
      <c r="A359"/>
      <c r="B359"/>
      <c r="C359"/>
      <c r="D359"/>
      <c r="E359"/>
      <c r="F359"/>
      <c r="G359"/>
      <c r="H359"/>
      <c r="I359"/>
      <c r="J359"/>
      <c r="K359"/>
    </row>
    <row r="360" spans="1:11" ht="19.5" customHeight="1" x14ac:dyDescent="0.3">
      <c r="A360"/>
      <c r="B360"/>
      <c r="C360"/>
      <c r="D360"/>
      <c r="E360"/>
      <c r="F360"/>
      <c r="G360"/>
      <c r="H360"/>
      <c r="I360"/>
      <c r="J360"/>
      <c r="K360"/>
    </row>
    <row r="361" spans="1:11" ht="19.5" customHeight="1" x14ac:dyDescent="0.3">
      <c r="A361"/>
      <c r="B361"/>
      <c r="C361"/>
      <c r="D361"/>
      <c r="E361"/>
      <c r="F361"/>
      <c r="G361"/>
      <c r="H361"/>
      <c r="I361"/>
      <c r="J361"/>
      <c r="K361"/>
    </row>
    <row r="362" spans="1:11" ht="19.5" customHeight="1" x14ac:dyDescent="0.3">
      <c r="A362"/>
      <c r="B362"/>
      <c r="C362"/>
      <c r="D362"/>
      <c r="E362"/>
      <c r="F362"/>
      <c r="G362"/>
      <c r="H362"/>
      <c r="I362"/>
      <c r="J362"/>
      <c r="K362"/>
    </row>
    <row r="363" spans="1:11" ht="19.5" customHeight="1" x14ac:dyDescent="0.3">
      <c r="A363"/>
      <c r="B363"/>
      <c r="C363"/>
      <c r="D363"/>
      <c r="E363"/>
      <c r="F363"/>
      <c r="G363"/>
      <c r="H363"/>
      <c r="I363"/>
      <c r="J363"/>
      <c r="K363"/>
    </row>
    <row r="364" spans="1:11" ht="19.5" customHeight="1" x14ac:dyDescent="0.3">
      <c r="A364"/>
      <c r="B364"/>
      <c r="C364"/>
      <c r="D364"/>
      <c r="E364"/>
      <c r="F364"/>
      <c r="G364"/>
      <c r="H364"/>
      <c r="I364"/>
      <c r="J364"/>
      <c r="K364"/>
    </row>
    <row r="365" spans="1:11" ht="19.5" customHeight="1" x14ac:dyDescent="0.3">
      <c r="A365"/>
      <c r="B365"/>
      <c r="C365"/>
      <c r="D365"/>
      <c r="E365"/>
      <c r="F365"/>
      <c r="G365"/>
      <c r="H365"/>
      <c r="I365"/>
      <c r="J365"/>
      <c r="K365"/>
    </row>
    <row r="366" spans="1:11" ht="19.5" customHeight="1" x14ac:dyDescent="0.3">
      <c r="A366"/>
      <c r="B366"/>
      <c r="C366"/>
      <c r="D366"/>
      <c r="E366"/>
      <c r="F366"/>
      <c r="G366"/>
      <c r="H366"/>
      <c r="I366"/>
      <c r="J366"/>
      <c r="K366"/>
    </row>
    <row r="367" spans="1:11" ht="19.5" customHeight="1" x14ac:dyDescent="0.3">
      <c r="A367"/>
      <c r="B367"/>
      <c r="C367"/>
      <c r="D367"/>
      <c r="E367"/>
      <c r="F367"/>
      <c r="G367"/>
      <c r="H367"/>
      <c r="I367"/>
      <c r="J367"/>
      <c r="K367"/>
    </row>
    <row r="368" spans="1:11" ht="19.5" customHeight="1" x14ac:dyDescent="0.3">
      <c r="A368"/>
      <c r="B368"/>
      <c r="C368"/>
      <c r="D368"/>
      <c r="E368"/>
      <c r="F368"/>
      <c r="G368"/>
      <c r="H368"/>
      <c r="I368"/>
      <c r="J368"/>
      <c r="K368"/>
    </row>
    <row r="369" spans="1:11" ht="19.5" customHeight="1" x14ac:dyDescent="0.3">
      <c r="A369"/>
      <c r="B369"/>
      <c r="C369"/>
      <c r="D369"/>
      <c r="E369"/>
      <c r="F369"/>
      <c r="G369"/>
      <c r="H369"/>
      <c r="I369"/>
      <c r="J369"/>
      <c r="K369"/>
    </row>
    <row r="370" spans="1:11" ht="19.5" customHeight="1" x14ac:dyDescent="0.3">
      <c r="A370"/>
      <c r="B370"/>
      <c r="C370"/>
      <c r="D370"/>
      <c r="E370"/>
      <c r="F370"/>
      <c r="G370"/>
      <c r="H370"/>
      <c r="I370"/>
      <c r="J370"/>
      <c r="K370"/>
    </row>
    <row r="371" spans="1:11" ht="19.5" customHeight="1" x14ac:dyDescent="0.3">
      <c r="A371"/>
      <c r="B371"/>
      <c r="C371"/>
      <c r="D371"/>
      <c r="E371"/>
      <c r="F371"/>
      <c r="G371"/>
      <c r="H371"/>
      <c r="I371"/>
      <c r="J371"/>
      <c r="K371"/>
    </row>
    <row r="372" spans="1:11" ht="19.5" customHeight="1" x14ac:dyDescent="0.3">
      <c r="A372"/>
      <c r="B372"/>
      <c r="C372"/>
      <c r="D372"/>
      <c r="E372"/>
      <c r="F372"/>
      <c r="G372"/>
      <c r="H372"/>
      <c r="I372"/>
      <c r="J372"/>
      <c r="K372"/>
    </row>
    <row r="373" spans="1:11" ht="19.5" customHeight="1" x14ac:dyDescent="0.3">
      <c r="A373"/>
      <c r="B373"/>
      <c r="C373"/>
      <c r="D373"/>
      <c r="E373"/>
      <c r="F373"/>
      <c r="G373"/>
      <c r="H373"/>
      <c r="I373"/>
      <c r="J373"/>
      <c r="K373"/>
    </row>
    <row r="374" spans="1:11" ht="19.5" customHeight="1" x14ac:dyDescent="0.3">
      <c r="A374"/>
      <c r="B374"/>
      <c r="C374"/>
      <c r="D374"/>
      <c r="E374"/>
      <c r="F374"/>
      <c r="G374"/>
      <c r="H374"/>
      <c r="I374"/>
      <c r="J374"/>
      <c r="K374"/>
    </row>
    <row r="375" spans="1:11" ht="19.5" customHeight="1" x14ac:dyDescent="0.3">
      <c r="A375"/>
      <c r="B375"/>
      <c r="C375"/>
      <c r="D375"/>
      <c r="E375"/>
      <c r="F375"/>
      <c r="G375"/>
      <c r="H375"/>
      <c r="I375"/>
      <c r="J375"/>
      <c r="K375"/>
    </row>
    <row r="376" spans="1:11" ht="19.5" customHeight="1" x14ac:dyDescent="0.3">
      <c r="A376"/>
      <c r="B376"/>
      <c r="C376"/>
      <c r="D376"/>
      <c r="E376"/>
      <c r="F376"/>
      <c r="G376"/>
      <c r="H376"/>
      <c r="I376"/>
      <c r="J376"/>
      <c r="K376"/>
    </row>
    <row r="377" spans="1:11" ht="19.5" customHeight="1" x14ac:dyDescent="0.3">
      <c r="A377"/>
      <c r="B377"/>
      <c r="C377"/>
      <c r="D377"/>
      <c r="E377"/>
      <c r="F377"/>
      <c r="G377"/>
      <c r="H377"/>
      <c r="I377"/>
      <c r="J377"/>
      <c r="K377"/>
    </row>
    <row r="378" spans="1:11" ht="19.5" customHeight="1" x14ac:dyDescent="0.3">
      <c r="A378"/>
      <c r="B378"/>
      <c r="C378"/>
      <c r="D378"/>
      <c r="E378"/>
      <c r="F378"/>
      <c r="G378"/>
      <c r="H378"/>
      <c r="I378"/>
      <c r="J378"/>
      <c r="K378"/>
    </row>
    <row r="379" spans="1:11" ht="19.5" customHeight="1" x14ac:dyDescent="0.3">
      <c r="A379"/>
      <c r="B379"/>
      <c r="C379"/>
      <c r="D379"/>
      <c r="E379"/>
      <c r="F379"/>
      <c r="G379"/>
      <c r="H379"/>
      <c r="I379"/>
      <c r="J379"/>
      <c r="K379"/>
    </row>
    <row r="380" spans="1:11" ht="19.5" customHeight="1" x14ac:dyDescent="0.3">
      <c r="A380"/>
      <c r="B380"/>
      <c r="C380"/>
      <c r="D380"/>
      <c r="E380"/>
      <c r="F380"/>
      <c r="G380"/>
      <c r="H380"/>
      <c r="I380"/>
      <c r="J380"/>
      <c r="K380"/>
    </row>
    <row r="381" spans="1:11" ht="19.5" customHeight="1" x14ac:dyDescent="0.3">
      <c r="A381"/>
      <c r="B381"/>
      <c r="C381"/>
      <c r="D381"/>
      <c r="E381"/>
      <c r="F381"/>
      <c r="G381"/>
      <c r="H381"/>
      <c r="I381"/>
      <c r="J381"/>
      <c r="K381"/>
    </row>
    <row r="382" spans="1:11" ht="19.5" customHeight="1" x14ac:dyDescent="0.3">
      <c r="A382"/>
      <c r="B382"/>
      <c r="C382"/>
      <c r="D382"/>
      <c r="E382"/>
      <c r="F382"/>
      <c r="G382"/>
      <c r="H382"/>
      <c r="I382"/>
      <c r="J382"/>
      <c r="K382"/>
    </row>
    <row r="383" spans="1:11" ht="19.5" customHeight="1" x14ac:dyDescent="0.3">
      <c r="A383"/>
      <c r="B383"/>
      <c r="C383"/>
      <c r="D383"/>
      <c r="E383"/>
      <c r="F383"/>
      <c r="G383"/>
      <c r="H383"/>
      <c r="I383"/>
      <c r="J383"/>
      <c r="K383"/>
    </row>
    <row r="384" spans="1:11" ht="19.5" customHeight="1" x14ac:dyDescent="0.3">
      <c r="A384"/>
      <c r="B384"/>
      <c r="C384"/>
      <c r="D384"/>
      <c r="E384"/>
      <c r="F384"/>
      <c r="G384"/>
      <c r="H384"/>
      <c r="I384"/>
      <c r="J384"/>
      <c r="K384"/>
    </row>
    <row r="385" spans="1:11" ht="19.5" customHeight="1" x14ac:dyDescent="0.3">
      <c r="A385"/>
      <c r="B385"/>
      <c r="C385"/>
      <c r="D385"/>
      <c r="E385"/>
      <c r="F385"/>
      <c r="G385"/>
      <c r="H385"/>
      <c r="I385"/>
      <c r="J385"/>
      <c r="K385"/>
    </row>
    <row r="386" spans="1:11" ht="19.5" customHeight="1" x14ac:dyDescent="0.3">
      <c r="A386"/>
      <c r="B386"/>
      <c r="C386"/>
      <c r="D386"/>
      <c r="E386"/>
      <c r="F386"/>
      <c r="G386"/>
      <c r="H386"/>
      <c r="I386"/>
      <c r="J386"/>
      <c r="K386"/>
    </row>
    <row r="387" spans="1:11" ht="19.5" customHeight="1" x14ac:dyDescent="0.3">
      <c r="A387"/>
      <c r="B387"/>
      <c r="C387"/>
      <c r="D387"/>
      <c r="E387"/>
      <c r="F387"/>
      <c r="G387"/>
      <c r="H387"/>
      <c r="I387"/>
      <c r="J387"/>
      <c r="K387"/>
    </row>
    <row r="388" spans="1:11" ht="19.5" customHeight="1" x14ac:dyDescent="0.3">
      <c r="A388"/>
      <c r="B388"/>
      <c r="C388"/>
      <c r="D388"/>
      <c r="E388"/>
      <c r="F388"/>
      <c r="G388"/>
      <c r="H388"/>
      <c r="I388"/>
      <c r="J388"/>
      <c r="K388"/>
    </row>
    <row r="389" spans="1:11" ht="19.5" customHeight="1" x14ac:dyDescent="0.3">
      <c r="A389"/>
      <c r="B389"/>
      <c r="C389"/>
      <c r="D389"/>
      <c r="E389"/>
      <c r="F389"/>
      <c r="G389"/>
      <c r="H389"/>
      <c r="I389"/>
      <c r="J389"/>
      <c r="K389"/>
    </row>
    <row r="390" spans="1:11" ht="19.5" customHeight="1" x14ac:dyDescent="0.3">
      <c r="A390"/>
      <c r="B390"/>
      <c r="C390"/>
      <c r="D390"/>
      <c r="E390"/>
      <c r="F390"/>
      <c r="G390"/>
      <c r="H390"/>
      <c r="I390"/>
      <c r="J390"/>
      <c r="K390"/>
    </row>
    <row r="391" spans="1:11" ht="19.5" customHeight="1" x14ac:dyDescent="0.3">
      <c r="A391"/>
      <c r="B391"/>
      <c r="C391"/>
      <c r="D391"/>
      <c r="E391"/>
      <c r="F391"/>
      <c r="G391"/>
      <c r="H391"/>
      <c r="I391"/>
      <c r="J391"/>
      <c r="K391"/>
    </row>
    <row r="392" spans="1:11" ht="19.5" customHeight="1" x14ac:dyDescent="0.3">
      <c r="A392"/>
      <c r="B392"/>
      <c r="C392"/>
      <c r="D392"/>
      <c r="E392"/>
      <c r="F392"/>
      <c r="G392"/>
      <c r="H392"/>
      <c r="I392"/>
      <c r="J392"/>
      <c r="K392"/>
    </row>
    <row r="393" spans="1:11" ht="19.5" customHeight="1" x14ac:dyDescent="0.3">
      <c r="A393"/>
      <c r="B393"/>
      <c r="C393"/>
      <c r="D393"/>
      <c r="E393"/>
      <c r="F393"/>
      <c r="G393"/>
      <c r="H393"/>
      <c r="I393"/>
      <c r="J393"/>
      <c r="K393"/>
    </row>
    <row r="394" spans="1:11" ht="19.5" customHeight="1" x14ac:dyDescent="0.3">
      <c r="A394"/>
      <c r="B394"/>
      <c r="C394"/>
      <c r="D394"/>
      <c r="E394"/>
      <c r="F394"/>
      <c r="G394"/>
      <c r="H394"/>
      <c r="I394"/>
      <c r="J394"/>
      <c r="K394"/>
    </row>
    <row r="395" spans="1:11" ht="19.5" customHeight="1" x14ac:dyDescent="0.3">
      <c r="A395"/>
      <c r="B395"/>
      <c r="C395"/>
      <c r="D395"/>
      <c r="E395"/>
      <c r="F395"/>
      <c r="G395"/>
      <c r="H395"/>
      <c r="I395"/>
      <c r="J395"/>
      <c r="K395"/>
    </row>
    <row r="396" spans="1:11" ht="19.5" customHeight="1" x14ac:dyDescent="0.3">
      <c r="A396"/>
      <c r="B396"/>
      <c r="C396"/>
      <c r="D396"/>
      <c r="E396"/>
      <c r="F396"/>
      <c r="G396"/>
      <c r="H396"/>
      <c r="I396"/>
      <c r="J396"/>
      <c r="K396"/>
    </row>
    <row r="397" spans="1:11" ht="19.5" customHeight="1" x14ac:dyDescent="0.3">
      <c r="A397"/>
      <c r="B397"/>
      <c r="C397"/>
      <c r="D397"/>
      <c r="E397"/>
      <c r="F397"/>
      <c r="G397"/>
      <c r="H397"/>
      <c r="I397"/>
      <c r="J397"/>
      <c r="K397"/>
    </row>
    <row r="398" spans="1:11" ht="19.5" customHeight="1" x14ac:dyDescent="0.3">
      <c r="A398"/>
      <c r="B398"/>
      <c r="C398"/>
      <c r="D398"/>
      <c r="E398"/>
      <c r="F398"/>
      <c r="G398"/>
      <c r="H398"/>
      <c r="I398"/>
      <c r="J398"/>
      <c r="K398"/>
    </row>
    <row r="399" spans="1:11" ht="19.5" customHeight="1" x14ac:dyDescent="0.3">
      <c r="A399"/>
      <c r="B399"/>
      <c r="C399"/>
      <c r="D399"/>
      <c r="E399"/>
      <c r="F399"/>
      <c r="G399"/>
      <c r="H399"/>
      <c r="I399"/>
      <c r="J399"/>
      <c r="K399"/>
    </row>
    <row r="400" spans="1:11" ht="19.5" customHeight="1" x14ac:dyDescent="0.3">
      <c r="A400"/>
      <c r="B400"/>
      <c r="C400"/>
      <c r="D400"/>
      <c r="E400"/>
      <c r="F400"/>
      <c r="G400"/>
      <c r="H400"/>
      <c r="I400"/>
      <c r="J400"/>
      <c r="K400"/>
    </row>
    <row r="401" spans="1:11" ht="19.5" customHeight="1" x14ac:dyDescent="0.3">
      <c r="A401"/>
      <c r="B401"/>
      <c r="C401"/>
      <c r="D401"/>
      <c r="E401"/>
      <c r="F401"/>
      <c r="G401"/>
      <c r="H401"/>
      <c r="I401"/>
      <c r="J401"/>
      <c r="K401"/>
    </row>
    <row r="402" spans="1:11" ht="19.5" customHeight="1" x14ac:dyDescent="0.3">
      <c r="A402"/>
      <c r="B402"/>
      <c r="C402"/>
      <c r="D402"/>
      <c r="E402"/>
      <c r="F402"/>
      <c r="G402"/>
      <c r="H402"/>
      <c r="I402"/>
      <c r="J402"/>
      <c r="K402"/>
    </row>
    <row r="403" spans="1:11" ht="19.5" customHeight="1" x14ac:dyDescent="0.3">
      <c r="A403"/>
      <c r="B403"/>
      <c r="C403"/>
      <c r="D403"/>
      <c r="E403"/>
      <c r="F403"/>
      <c r="G403"/>
      <c r="H403"/>
      <c r="I403"/>
      <c r="J403"/>
      <c r="K403"/>
    </row>
    <row r="404" spans="1:11" ht="19.5" customHeight="1" x14ac:dyDescent="0.3">
      <c r="A404"/>
      <c r="B404"/>
      <c r="C404"/>
      <c r="D404"/>
      <c r="E404"/>
      <c r="F404"/>
      <c r="G404"/>
      <c r="H404"/>
      <c r="I404"/>
      <c r="J404"/>
      <c r="K404"/>
    </row>
    <row r="405" spans="1:11" ht="19.5" customHeight="1" x14ac:dyDescent="0.3">
      <c r="A405"/>
      <c r="B405"/>
      <c r="C405"/>
      <c r="D405"/>
      <c r="E405"/>
      <c r="F405"/>
      <c r="G405"/>
      <c r="H405"/>
      <c r="I405"/>
      <c r="J405"/>
      <c r="K405"/>
    </row>
    <row r="406" spans="1:11" ht="19.5" customHeight="1" x14ac:dyDescent="0.3">
      <c r="A406"/>
      <c r="B406"/>
      <c r="C406"/>
      <c r="D406"/>
      <c r="E406"/>
      <c r="F406"/>
      <c r="G406"/>
      <c r="H406"/>
      <c r="I406"/>
      <c r="J406"/>
      <c r="K406"/>
    </row>
    <row r="407" spans="1:11" ht="19.5" customHeight="1" x14ac:dyDescent="0.3">
      <c r="A407"/>
      <c r="B407"/>
      <c r="C407"/>
      <c r="D407"/>
      <c r="E407"/>
      <c r="F407"/>
      <c r="G407"/>
      <c r="H407"/>
      <c r="I407"/>
      <c r="J407"/>
      <c r="K407"/>
    </row>
    <row r="408" spans="1:11" ht="19.5" customHeight="1" x14ac:dyDescent="0.3">
      <c r="A408"/>
      <c r="B408"/>
      <c r="C408"/>
      <c r="D408"/>
      <c r="E408"/>
      <c r="F408"/>
      <c r="G408"/>
      <c r="H408"/>
      <c r="I408"/>
      <c r="J408"/>
      <c r="K408"/>
    </row>
    <row r="409" spans="1:11" ht="19.5" customHeight="1" x14ac:dyDescent="0.3">
      <c r="A409"/>
      <c r="B409"/>
      <c r="C409"/>
      <c r="D409"/>
      <c r="E409"/>
      <c r="F409"/>
      <c r="G409"/>
      <c r="H409"/>
      <c r="I409"/>
      <c r="J409"/>
      <c r="K409"/>
    </row>
    <row r="410" spans="1:11" ht="19.5" customHeight="1" x14ac:dyDescent="0.3">
      <c r="A410"/>
      <c r="B410"/>
      <c r="C410"/>
      <c r="D410"/>
      <c r="E410"/>
      <c r="F410"/>
      <c r="G410"/>
      <c r="H410"/>
      <c r="I410"/>
      <c r="J410"/>
      <c r="K410"/>
    </row>
    <row r="411" spans="1:11" ht="19.5" customHeight="1" x14ac:dyDescent="0.3">
      <c r="A411"/>
      <c r="B411"/>
      <c r="C411"/>
      <c r="D411"/>
      <c r="E411"/>
      <c r="F411"/>
      <c r="G411"/>
      <c r="H411"/>
      <c r="I411"/>
      <c r="J411"/>
      <c r="K411"/>
    </row>
    <row r="412" spans="1:11" ht="19.5" customHeight="1" x14ac:dyDescent="0.3">
      <c r="A412"/>
      <c r="B412"/>
      <c r="C412"/>
      <c r="D412"/>
      <c r="E412"/>
      <c r="F412"/>
      <c r="G412"/>
      <c r="H412"/>
      <c r="I412"/>
      <c r="J412"/>
      <c r="K412"/>
    </row>
    <row r="413" spans="1:11" ht="19.5" customHeight="1" x14ac:dyDescent="0.3">
      <c r="A413"/>
      <c r="B413"/>
      <c r="C413"/>
      <c r="D413"/>
      <c r="E413"/>
      <c r="F413"/>
      <c r="G413"/>
      <c r="H413"/>
      <c r="I413"/>
      <c r="J413"/>
      <c r="K413"/>
    </row>
    <row r="414" spans="1:11" ht="19.5" customHeight="1" x14ac:dyDescent="0.3">
      <c r="A414"/>
      <c r="B414"/>
      <c r="C414"/>
      <c r="D414"/>
      <c r="E414"/>
      <c r="F414"/>
      <c r="G414"/>
      <c r="H414"/>
      <c r="I414"/>
      <c r="J414"/>
      <c r="K414"/>
    </row>
    <row r="415" spans="1:11" ht="19.5" customHeight="1" x14ac:dyDescent="0.3">
      <c r="A415"/>
      <c r="B415"/>
      <c r="C415"/>
      <c r="D415"/>
      <c r="E415"/>
      <c r="F415"/>
      <c r="G415"/>
      <c r="H415"/>
      <c r="I415"/>
      <c r="J415"/>
      <c r="K415"/>
    </row>
    <row r="416" spans="1:11" ht="19.5" customHeight="1" x14ac:dyDescent="0.3">
      <c r="A416"/>
      <c r="B416"/>
      <c r="C416"/>
      <c r="D416"/>
      <c r="E416"/>
      <c r="F416"/>
      <c r="G416"/>
      <c r="H416"/>
      <c r="I416"/>
      <c r="J416"/>
      <c r="K416"/>
    </row>
    <row r="417" spans="1:11" ht="19.5" customHeight="1" x14ac:dyDescent="0.3">
      <c r="A417"/>
      <c r="B417"/>
      <c r="C417"/>
      <c r="D417"/>
      <c r="E417"/>
      <c r="F417"/>
      <c r="G417"/>
      <c r="H417"/>
      <c r="I417"/>
      <c r="J417"/>
      <c r="K417"/>
    </row>
    <row r="418" spans="1:11" ht="19.5" customHeight="1" x14ac:dyDescent="0.3">
      <c r="A418"/>
      <c r="B418"/>
      <c r="C418"/>
      <c r="D418"/>
      <c r="E418"/>
      <c r="F418"/>
      <c r="G418"/>
      <c r="H418"/>
      <c r="I418"/>
      <c r="J418"/>
      <c r="K418"/>
    </row>
    <row r="419" spans="1:11" ht="19.5" customHeight="1" x14ac:dyDescent="0.3">
      <c r="A419"/>
      <c r="B419"/>
      <c r="C419"/>
      <c r="D419"/>
      <c r="E419"/>
      <c r="F419"/>
      <c r="G419"/>
      <c r="H419"/>
      <c r="I419"/>
      <c r="J419"/>
      <c r="K419"/>
    </row>
    <row r="420" spans="1:11" ht="19.5" customHeight="1" x14ac:dyDescent="0.3">
      <c r="A420"/>
      <c r="B420"/>
      <c r="C420"/>
      <c r="D420"/>
      <c r="E420"/>
      <c r="F420"/>
      <c r="G420"/>
      <c r="H420"/>
      <c r="I420"/>
      <c r="J420"/>
      <c r="K420"/>
    </row>
    <row r="421" spans="1:11" ht="19.5" customHeight="1" x14ac:dyDescent="0.3">
      <c r="A421"/>
      <c r="B421"/>
      <c r="C421"/>
      <c r="D421"/>
      <c r="E421"/>
      <c r="F421"/>
      <c r="G421"/>
      <c r="H421"/>
      <c r="I421"/>
      <c r="J421"/>
      <c r="K421"/>
    </row>
    <row r="422" spans="1:11" ht="19.5" customHeight="1" x14ac:dyDescent="0.3">
      <c r="A422"/>
      <c r="B422"/>
      <c r="C422"/>
      <c r="D422"/>
      <c r="E422"/>
      <c r="F422"/>
      <c r="G422"/>
      <c r="H422"/>
      <c r="I422"/>
      <c r="J422"/>
      <c r="K422"/>
    </row>
    <row r="423" spans="1:11" ht="19.5" customHeight="1" x14ac:dyDescent="0.3">
      <c r="A423"/>
      <c r="B423"/>
      <c r="C423"/>
      <c r="D423"/>
      <c r="E423"/>
      <c r="F423"/>
      <c r="G423"/>
      <c r="H423"/>
      <c r="I423"/>
      <c r="J423"/>
      <c r="K423"/>
    </row>
    <row r="424" spans="1:11" ht="19.5" customHeight="1" x14ac:dyDescent="0.3">
      <c r="A424"/>
      <c r="B424"/>
      <c r="C424"/>
      <c r="D424"/>
      <c r="E424"/>
      <c r="F424"/>
      <c r="G424"/>
      <c r="H424"/>
      <c r="I424"/>
      <c r="J424"/>
      <c r="K424"/>
    </row>
    <row r="425" spans="1:11" ht="19.5" customHeight="1" x14ac:dyDescent="0.3">
      <c r="A425"/>
      <c r="B425"/>
      <c r="C425"/>
      <c r="D425"/>
      <c r="E425"/>
      <c r="F425"/>
      <c r="G425"/>
      <c r="H425"/>
      <c r="I425"/>
      <c r="J425"/>
      <c r="K425"/>
    </row>
    <row r="426" spans="1:11" ht="19.5" customHeight="1" x14ac:dyDescent="0.3">
      <c r="A426"/>
      <c r="B426"/>
      <c r="C426"/>
      <c r="D426"/>
      <c r="E426"/>
      <c r="F426"/>
      <c r="G426"/>
      <c r="H426"/>
      <c r="I426"/>
      <c r="J426"/>
      <c r="K426"/>
    </row>
    <row r="427" spans="1:11" ht="19.5" customHeight="1" x14ac:dyDescent="0.3">
      <c r="A427"/>
      <c r="B427"/>
      <c r="C427"/>
      <c r="D427"/>
      <c r="E427"/>
      <c r="F427"/>
      <c r="G427"/>
      <c r="H427"/>
      <c r="I427"/>
      <c r="J427"/>
      <c r="K427"/>
    </row>
    <row r="428" spans="1:11" ht="19.5" customHeight="1" x14ac:dyDescent="0.3">
      <c r="A428"/>
      <c r="B428"/>
      <c r="C428"/>
      <c r="D428"/>
      <c r="E428"/>
      <c r="F428"/>
      <c r="G428"/>
      <c r="H428"/>
      <c r="I428"/>
      <c r="J428"/>
      <c r="K428"/>
    </row>
    <row r="429" spans="1:11" ht="19.5" customHeight="1" x14ac:dyDescent="0.3">
      <c r="A429"/>
      <c r="B429"/>
      <c r="C429"/>
      <c r="D429"/>
      <c r="E429"/>
      <c r="F429"/>
      <c r="G429"/>
      <c r="H429"/>
      <c r="I429"/>
      <c r="J429"/>
      <c r="K429"/>
    </row>
    <row r="430" spans="1:11" ht="19.5" customHeight="1" x14ac:dyDescent="0.3">
      <c r="A430"/>
      <c r="B430"/>
      <c r="C430"/>
      <c r="D430"/>
      <c r="E430"/>
      <c r="F430"/>
      <c r="G430"/>
      <c r="H430"/>
      <c r="I430"/>
      <c r="J430"/>
      <c r="K430"/>
    </row>
    <row r="431" spans="1:11" ht="19.5" customHeight="1" x14ac:dyDescent="0.3">
      <c r="A431"/>
      <c r="B431"/>
      <c r="C431"/>
      <c r="D431"/>
      <c r="E431"/>
      <c r="F431"/>
      <c r="G431"/>
      <c r="H431"/>
      <c r="I431"/>
      <c r="J431"/>
      <c r="K431"/>
    </row>
    <row r="432" spans="1:11" ht="19.5" customHeight="1" x14ac:dyDescent="0.3">
      <c r="A432"/>
      <c r="B432"/>
      <c r="C432"/>
      <c r="D432"/>
      <c r="E432"/>
      <c r="F432"/>
      <c r="G432"/>
      <c r="H432"/>
      <c r="I432"/>
      <c r="J432"/>
      <c r="K432"/>
    </row>
    <row r="433" spans="1:11" ht="19.5" customHeight="1" x14ac:dyDescent="0.3">
      <c r="A433"/>
      <c r="B433"/>
      <c r="C433"/>
      <c r="D433"/>
      <c r="E433"/>
      <c r="F433"/>
      <c r="G433"/>
      <c r="H433"/>
      <c r="I433"/>
      <c r="J433"/>
      <c r="K433"/>
    </row>
    <row r="434" spans="1:11" ht="19.5" customHeight="1" x14ac:dyDescent="0.3">
      <c r="A434"/>
      <c r="B434"/>
      <c r="C434"/>
      <c r="D434"/>
      <c r="E434"/>
      <c r="F434"/>
      <c r="G434"/>
      <c r="H434"/>
      <c r="I434"/>
      <c r="J434"/>
      <c r="K434"/>
    </row>
    <row r="435" spans="1:11" ht="19.5" customHeight="1" x14ac:dyDescent="0.3">
      <c r="A435"/>
      <c r="B435"/>
      <c r="C435"/>
      <c r="D435"/>
      <c r="E435"/>
      <c r="F435"/>
      <c r="G435"/>
      <c r="H435"/>
      <c r="I435"/>
      <c r="J435"/>
      <c r="K435"/>
    </row>
    <row r="436" spans="1:11" ht="19.5" customHeight="1" x14ac:dyDescent="0.3">
      <c r="A436"/>
      <c r="B436"/>
      <c r="C436"/>
      <c r="D436"/>
      <c r="E436"/>
      <c r="F436"/>
      <c r="G436"/>
      <c r="H436"/>
      <c r="I436"/>
      <c r="J436"/>
      <c r="K436"/>
    </row>
    <row r="437" spans="1:11" ht="19.5" customHeight="1" x14ac:dyDescent="0.3">
      <c r="A437"/>
      <c r="B437"/>
      <c r="C437"/>
      <c r="D437"/>
      <c r="E437"/>
      <c r="F437"/>
      <c r="G437"/>
      <c r="H437"/>
      <c r="I437"/>
      <c r="J437"/>
      <c r="K437"/>
    </row>
    <row r="438" spans="1:11" ht="19.5" customHeight="1" x14ac:dyDescent="0.3">
      <c r="A438"/>
      <c r="B438"/>
      <c r="C438"/>
      <c r="D438"/>
      <c r="E438"/>
      <c r="F438"/>
      <c r="G438"/>
      <c r="H438"/>
      <c r="I438"/>
      <c r="J438"/>
      <c r="K438"/>
    </row>
    <row r="439" spans="1:11" ht="19.5" customHeight="1" x14ac:dyDescent="0.3">
      <c r="A439"/>
      <c r="B439"/>
      <c r="C439"/>
      <c r="D439"/>
      <c r="E439"/>
      <c r="F439"/>
      <c r="G439"/>
      <c r="H439"/>
      <c r="I439"/>
      <c r="J439"/>
      <c r="K439"/>
    </row>
    <row r="440" spans="1:11" ht="19.5" customHeight="1" x14ac:dyDescent="0.3">
      <c r="A440"/>
      <c r="B440"/>
      <c r="C440"/>
      <c r="D440"/>
      <c r="E440"/>
      <c r="F440"/>
      <c r="G440"/>
      <c r="H440"/>
      <c r="I440"/>
      <c r="J440"/>
      <c r="K440"/>
    </row>
    <row r="441" spans="1:11" ht="19.5" customHeight="1" x14ac:dyDescent="0.3">
      <c r="A441"/>
      <c r="B441"/>
      <c r="C441"/>
      <c r="D441"/>
      <c r="E441"/>
      <c r="F441"/>
      <c r="G441"/>
      <c r="H441"/>
      <c r="I441"/>
      <c r="J441"/>
      <c r="K441"/>
    </row>
    <row r="442" spans="1:11" ht="19.5" customHeight="1" x14ac:dyDescent="0.3">
      <c r="A442"/>
      <c r="B442"/>
      <c r="C442"/>
      <c r="D442"/>
      <c r="E442"/>
      <c r="F442"/>
      <c r="G442"/>
      <c r="H442"/>
      <c r="I442"/>
      <c r="J442"/>
      <c r="K442"/>
    </row>
    <row r="443" spans="1:11" ht="19.5" customHeight="1" x14ac:dyDescent="0.3">
      <c r="A443"/>
      <c r="B443"/>
      <c r="C443"/>
      <c r="D443"/>
      <c r="E443"/>
      <c r="F443"/>
      <c r="G443"/>
      <c r="H443"/>
      <c r="I443"/>
      <c r="J443"/>
      <c r="K443"/>
    </row>
    <row r="444" spans="1:11" ht="19.5" customHeight="1" x14ac:dyDescent="0.3">
      <c r="A444"/>
      <c r="B444"/>
      <c r="C444"/>
      <c r="D444"/>
      <c r="E444"/>
      <c r="F444"/>
      <c r="G444"/>
      <c r="H444"/>
      <c r="I444"/>
      <c r="J444"/>
      <c r="K444"/>
    </row>
    <row r="445" spans="1:11" ht="19.5" customHeight="1" x14ac:dyDescent="0.3">
      <c r="A445"/>
      <c r="B445"/>
      <c r="C445"/>
      <c r="D445"/>
      <c r="E445"/>
      <c r="F445"/>
      <c r="G445"/>
      <c r="H445"/>
      <c r="I445"/>
      <c r="J445"/>
      <c r="K445"/>
    </row>
    <row r="446" spans="1:11" ht="19.5" customHeight="1" x14ac:dyDescent="0.3">
      <c r="A446"/>
      <c r="B446"/>
      <c r="C446"/>
      <c r="D446"/>
      <c r="E446"/>
      <c r="F446"/>
      <c r="G446"/>
      <c r="H446"/>
      <c r="I446"/>
      <c r="J446"/>
      <c r="K446"/>
    </row>
    <row r="447" spans="1:11" ht="19.5" customHeight="1" x14ac:dyDescent="0.3">
      <c r="A447"/>
      <c r="B447"/>
      <c r="C447"/>
      <c r="D447"/>
      <c r="E447"/>
      <c r="F447"/>
      <c r="G447"/>
      <c r="H447"/>
      <c r="I447"/>
      <c r="J447"/>
      <c r="K447"/>
    </row>
    <row r="448" spans="1:11" ht="19.5" customHeight="1" x14ac:dyDescent="0.3">
      <c r="A448"/>
      <c r="B448"/>
      <c r="C448"/>
      <c r="D448"/>
      <c r="E448"/>
      <c r="F448"/>
      <c r="G448"/>
      <c r="H448"/>
      <c r="I448"/>
      <c r="J448"/>
      <c r="K448"/>
    </row>
    <row r="449" spans="1:11" ht="19.5" customHeight="1" x14ac:dyDescent="0.3">
      <c r="A449"/>
      <c r="B449"/>
      <c r="C449"/>
      <c r="D449"/>
      <c r="E449"/>
      <c r="F449"/>
      <c r="G449"/>
      <c r="H449"/>
      <c r="I449"/>
      <c r="J449"/>
      <c r="K449"/>
    </row>
    <row r="450" spans="1:11" ht="19.5" customHeight="1" x14ac:dyDescent="0.3">
      <c r="A450"/>
      <c r="B450"/>
      <c r="C450"/>
      <c r="D450"/>
      <c r="E450"/>
      <c r="F450"/>
      <c r="G450"/>
      <c r="H450"/>
      <c r="I450"/>
      <c r="J450"/>
      <c r="K450"/>
    </row>
    <row r="451" spans="1:11" ht="19.5" customHeight="1" x14ac:dyDescent="0.3">
      <c r="A451"/>
      <c r="B451"/>
      <c r="C451"/>
      <c r="D451"/>
      <c r="E451"/>
      <c r="F451"/>
      <c r="G451"/>
      <c r="H451"/>
      <c r="I451"/>
      <c r="J451"/>
      <c r="K451"/>
    </row>
    <row r="452" spans="1:11" ht="19.5" customHeight="1" x14ac:dyDescent="0.3">
      <c r="A452"/>
      <c r="B452"/>
      <c r="C452"/>
      <c r="D452"/>
      <c r="E452"/>
      <c r="F452"/>
      <c r="G452"/>
      <c r="H452"/>
      <c r="I452"/>
      <c r="J452"/>
      <c r="K452"/>
    </row>
    <row r="453" spans="1:11" ht="19.5" customHeight="1" x14ac:dyDescent="0.3">
      <c r="A453"/>
      <c r="B453"/>
      <c r="C453"/>
      <c r="D453"/>
      <c r="E453"/>
      <c r="F453"/>
      <c r="G453"/>
      <c r="H453"/>
      <c r="I453"/>
      <c r="J453"/>
      <c r="K453"/>
    </row>
    <row r="454" spans="1:11" ht="19.5" customHeight="1" x14ac:dyDescent="0.3">
      <c r="A454"/>
      <c r="B454"/>
      <c r="C454"/>
      <c r="D454"/>
      <c r="E454"/>
      <c r="F454"/>
      <c r="G454"/>
      <c r="H454"/>
      <c r="I454"/>
      <c r="J454"/>
      <c r="K454"/>
    </row>
    <row r="455" spans="1:11" ht="19.5" customHeight="1" x14ac:dyDescent="0.3">
      <c r="A455"/>
      <c r="B455"/>
      <c r="C455"/>
      <c r="D455"/>
      <c r="E455"/>
      <c r="F455"/>
      <c r="G455"/>
      <c r="H455"/>
      <c r="I455"/>
      <c r="J455"/>
      <c r="K455"/>
    </row>
    <row r="456" spans="1:11" ht="19.5" customHeight="1" x14ac:dyDescent="0.3">
      <c r="A456"/>
      <c r="B456"/>
      <c r="C456"/>
      <c r="D456"/>
      <c r="E456"/>
      <c r="F456"/>
      <c r="G456"/>
      <c r="H456"/>
      <c r="I456"/>
      <c r="J456"/>
      <c r="K456"/>
    </row>
    <row r="457" spans="1:11" ht="19.5" customHeight="1" x14ac:dyDescent="0.3">
      <c r="A457"/>
      <c r="B457"/>
      <c r="C457"/>
      <c r="D457"/>
      <c r="E457"/>
      <c r="F457"/>
      <c r="G457"/>
      <c r="H457"/>
      <c r="I457"/>
      <c r="J457"/>
      <c r="K457"/>
    </row>
    <row r="458" spans="1:11" ht="19.5" customHeight="1" x14ac:dyDescent="0.3">
      <c r="A458"/>
      <c r="B458"/>
      <c r="C458"/>
      <c r="D458"/>
      <c r="E458"/>
      <c r="F458"/>
      <c r="G458"/>
      <c r="H458"/>
      <c r="I458"/>
      <c r="J458"/>
      <c r="K458"/>
    </row>
    <row r="459" spans="1:11" ht="19.5" customHeight="1" x14ac:dyDescent="0.3">
      <c r="A459"/>
      <c r="B459"/>
      <c r="C459"/>
      <c r="D459"/>
      <c r="E459"/>
      <c r="F459"/>
      <c r="G459"/>
      <c r="H459"/>
      <c r="I459"/>
      <c r="J459"/>
      <c r="K459"/>
    </row>
    <row r="460" spans="1:11" ht="19.5" customHeight="1" x14ac:dyDescent="0.3">
      <c r="A460"/>
      <c r="B460"/>
      <c r="C460"/>
      <c r="D460"/>
      <c r="E460"/>
      <c r="F460"/>
      <c r="G460"/>
      <c r="H460"/>
      <c r="I460"/>
      <c r="J460"/>
      <c r="K460"/>
    </row>
    <row r="461" spans="1:11" ht="19.5" customHeight="1" x14ac:dyDescent="0.3">
      <c r="A461"/>
      <c r="B461"/>
      <c r="C461"/>
      <c r="D461"/>
      <c r="E461"/>
      <c r="F461"/>
      <c r="G461"/>
      <c r="H461"/>
      <c r="I461"/>
      <c r="J461"/>
      <c r="K461"/>
    </row>
    <row r="462" spans="1:11" ht="19.5" customHeight="1" x14ac:dyDescent="0.3">
      <c r="A462"/>
      <c r="B462"/>
      <c r="C462"/>
      <c r="D462"/>
      <c r="E462"/>
      <c r="F462"/>
      <c r="G462"/>
      <c r="H462"/>
      <c r="I462"/>
      <c r="J462"/>
      <c r="K462"/>
    </row>
    <row r="463" spans="1:11" ht="19.5" customHeight="1" x14ac:dyDescent="0.3">
      <c r="A463"/>
      <c r="B463"/>
      <c r="C463"/>
      <c r="D463"/>
      <c r="E463"/>
      <c r="F463"/>
      <c r="G463"/>
      <c r="H463"/>
      <c r="I463"/>
      <c r="J463"/>
      <c r="K463"/>
    </row>
    <row r="464" spans="1:11" ht="19.5" customHeight="1" x14ac:dyDescent="0.3">
      <c r="A464"/>
      <c r="B464"/>
      <c r="C464"/>
      <c r="D464"/>
      <c r="E464"/>
      <c r="F464"/>
      <c r="G464"/>
      <c r="H464"/>
      <c r="I464"/>
      <c r="J464"/>
      <c r="K464"/>
    </row>
    <row r="465" spans="1:11" ht="19.5" customHeight="1" x14ac:dyDescent="0.3">
      <c r="A465"/>
      <c r="B465"/>
      <c r="C465"/>
      <c r="D465"/>
      <c r="E465"/>
      <c r="F465"/>
      <c r="G465"/>
      <c r="H465"/>
      <c r="I465"/>
      <c r="J465"/>
      <c r="K465"/>
    </row>
    <row r="466" spans="1:11" ht="19.5" customHeight="1" x14ac:dyDescent="0.3">
      <c r="A466"/>
      <c r="B466"/>
      <c r="C466"/>
      <c r="D466"/>
      <c r="E466"/>
      <c r="F466"/>
      <c r="G466"/>
      <c r="H466"/>
      <c r="I466"/>
      <c r="J466"/>
      <c r="K466"/>
    </row>
    <row r="467" spans="1:11" ht="19.5" customHeight="1" x14ac:dyDescent="0.3">
      <c r="A467"/>
      <c r="B467"/>
      <c r="C467"/>
      <c r="D467"/>
      <c r="E467"/>
      <c r="F467"/>
      <c r="G467"/>
      <c r="H467"/>
      <c r="I467"/>
      <c r="J467"/>
      <c r="K467"/>
    </row>
    <row r="468" spans="1:11" ht="19.5" customHeight="1" x14ac:dyDescent="0.3">
      <c r="A468"/>
      <c r="B468"/>
      <c r="C468"/>
      <c r="D468"/>
      <c r="E468"/>
      <c r="F468"/>
      <c r="G468"/>
      <c r="H468"/>
      <c r="I468"/>
      <c r="J468"/>
      <c r="K468"/>
    </row>
    <row r="469" spans="1:11" ht="19.5" customHeight="1" x14ac:dyDescent="0.3">
      <c r="A469"/>
      <c r="B469"/>
      <c r="C469"/>
      <c r="D469"/>
      <c r="E469"/>
      <c r="F469"/>
      <c r="G469"/>
      <c r="H469"/>
      <c r="I469"/>
      <c r="J469"/>
      <c r="K469"/>
    </row>
    <row r="470" spans="1:11" ht="19.5" customHeight="1" x14ac:dyDescent="0.3">
      <c r="A470"/>
      <c r="B470"/>
      <c r="C470"/>
      <c r="D470"/>
      <c r="E470"/>
      <c r="F470"/>
      <c r="G470"/>
      <c r="H470"/>
      <c r="I470"/>
      <c r="J470"/>
      <c r="K470"/>
    </row>
    <row r="471" spans="1:11" ht="19.5" customHeight="1" x14ac:dyDescent="0.3">
      <c r="A471"/>
      <c r="B471"/>
      <c r="C471"/>
      <c r="D471"/>
      <c r="E471"/>
      <c r="F471"/>
      <c r="G471"/>
      <c r="H471"/>
      <c r="I471"/>
      <c r="J471"/>
      <c r="K471"/>
    </row>
    <row r="472" spans="1:11" ht="19.5" customHeight="1" x14ac:dyDescent="0.3">
      <c r="A472"/>
      <c r="B472"/>
      <c r="C472"/>
      <c r="D472"/>
      <c r="E472"/>
      <c r="F472"/>
      <c r="G472"/>
      <c r="H472"/>
      <c r="I472"/>
      <c r="J472"/>
      <c r="K472"/>
    </row>
    <row r="473" spans="1:11" ht="19.5" customHeight="1" x14ac:dyDescent="0.3">
      <c r="A473"/>
      <c r="B473"/>
      <c r="C473"/>
      <c r="D473"/>
      <c r="E473"/>
      <c r="F473"/>
      <c r="G473"/>
      <c r="H473"/>
      <c r="I473"/>
      <c r="J473"/>
      <c r="K473"/>
    </row>
    <row r="474" spans="1:11" ht="19.5" customHeight="1" x14ac:dyDescent="0.3">
      <c r="A474"/>
      <c r="B474"/>
      <c r="C474"/>
      <c r="D474"/>
      <c r="E474"/>
      <c r="F474"/>
      <c r="G474"/>
      <c r="H474"/>
      <c r="I474"/>
      <c r="J474"/>
      <c r="K474"/>
    </row>
    <row r="475" spans="1:11" ht="19.5" customHeight="1" x14ac:dyDescent="0.3">
      <c r="A475"/>
      <c r="B475"/>
      <c r="C475"/>
      <c r="D475"/>
      <c r="E475"/>
      <c r="F475"/>
      <c r="G475"/>
      <c r="H475"/>
      <c r="I475"/>
      <c r="J475"/>
      <c r="K475"/>
    </row>
    <row r="476" spans="1:11" ht="19.5" customHeight="1" x14ac:dyDescent="0.3">
      <c r="A476"/>
      <c r="B476"/>
      <c r="C476"/>
      <c r="D476"/>
      <c r="E476"/>
      <c r="F476"/>
      <c r="G476"/>
      <c r="H476"/>
      <c r="I476"/>
      <c r="J476"/>
      <c r="K476"/>
    </row>
    <row r="477" spans="1:11" ht="19.5" customHeight="1" x14ac:dyDescent="0.3">
      <c r="A477"/>
      <c r="B477"/>
      <c r="C477"/>
      <c r="D477"/>
      <c r="E477"/>
      <c r="F477"/>
      <c r="G477"/>
      <c r="H477"/>
      <c r="I477"/>
      <c r="J477"/>
      <c r="K477"/>
    </row>
    <row r="478" spans="1:11" ht="19.5" customHeight="1" x14ac:dyDescent="0.3">
      <c r="A478"/>
      <c r="B478"/>
      <c r="C478"/>
      <c r="D478"/>
      <c r="E478"/>
      <c r="F478"/>
      <c r="G478"/>
      <c r="H478"/>
      <c r="I478"/>
      <c r="J478"/>
      <c r="K478"/>
    </row>
    <row r="479" spans="1:11" ht="19.5" customHeight="1" x14ac:dyDescent="0.3">
      <c r="A479"/>
      <c r="B479"/>
      <c r="C479"/>
      <c r="D479"/>
      <c r="E479"/>
      <c r="F479"/>
      <c r="G479"/>
      <c r="H479"/>
      <c r="I479"/>
      <c r="J479"/>
      <c r="K479"/>
    </row>
    <row r="480" spans="1:11" ht="19.5" customHeight="1" x14ac:dyDescent="0.3">
      <c r="A480"/>
      <c r="B480"/>
      <c r="C480"/>
      <c r="D480"/>
      <c r="E480"/>
      <c r="F480"/>
      <c r="G480"/>
      <c r="H480"/>
      <c r="I480"/>
      <c r="J480"/>
      <c r="K480"/>
    </row>
    <row r="481" spans="1:11" ht="19.5" customHeight="1" x14ac:dyDescent="0.3">
      <c r="A481"/>
      <c r="B481"/>
      <c r="C481"/>
      <c r="D481"/>
      <c r="E481"/>
      <c r="F481"/>
      <c r="G481"/>
      <c r="H481"/>
      <c r="I481"/>
      <c r="J481"/>
      <c r="K481"/>
    </row>
    <row r="482" spans="1:11" ht="19.5" customHeight="1" x14ac:dyDescent="0.3">
      <c r="A482"/>
      <c r="B482"/>
      <c r="C482"/>
      <c r="D482"/>
      <c r="E482"/>
      <c r="F482"/>
      <c r="G482"/>
      <c r="H482"/>
      <c r="I482"/>
      <c r="J482"/>
      <c r="K482"/>
    </row>
    <row r="483" spans="1:11" ht="19.5" customHeight="1" x14ac:dyDescent="0.3">
      <c r="A483"/>
      <c r="B483"/>
      <c r="C483"/>
      <c r="D483"/>
      <c r="E483"/>
      <c r="F483"/>
      <c r="G483"/>
      <c r="H483"/>
      <c r="I483"/>
      <c r="J483"/>
      <c r="K483"/>
    </row>
    <row r="484" spans="1:11" ht="19.5" customHeight="1" x14ac:dyDescent="0.3">
      <c r="A484"/>
      <c r="B484"/>
      <c r="C484"/>
      <c r="D484"/>
      <c r="E484"/>
      <c r="F484"/>
      <c r="G484"/>
      <c r="H484"/>
      <c r="I484"/>
      <c r="J484"/>
      <c r="K484"/>
    </row>
    <row r="485" spans="1:11" ht="19.5" customHeight="1" x14ac:dyDescent="0.3">
      <c r="A485"/>
      <c r="B485"/>
      <c r="C485"/>
      <c r="D485"/>
      <c r="E485"/>
      <c r="F485"/>
      <c r="G485"/>
      <c r="H485"/>
      <c r="I485"/>
      <c r="J485"/>
      <c r="K485"/>
    </row>
    <row r="486" spans="1:11" ht="19.5" customHeight="1" x14ac:dyDescent="0.3">
      <c r="A486"/>
      <c r="B486"/>
      <c r="C486"/>
      <c r="D486"/>
      <c r="E486"/>
      <c r="F486"/>
      <c r="G486"/>
      <c r="H486"/>
      <c r="I486"/>
      <c r="J486"/>
      <c r="K486"/>
    </row>
    <row r="487" spans="1:11" ht="19.5" customHeight="1" x14ac:dyDescent="0.3">
      <c r="A487"/>
      <c r="B487"/>
      <c r="C487"/>
      <c r="D487"/>
      <c r="E487"/>
      <c r="F487"/>
      <c r="G487"/>
      <c r="H487"/>
      <c r="I487"/>
      <c r="J487"/>
      <c r="K487"/>
    </row>
    <row r="488" spans="1:11" ht="19.5" customHeight="1" x14ac:dyDescent="0.3">
      <c r="A488"/>
      <c r="B488"/>
      <c r="C488"/>
      <c r="D488"/>
      <c r="E488"/>
      <c r="F488"/>
      <c r="G488"/>
      <c r="H488"/>
      <c r="I488"/>
      <c r="J488"/>
      <c r="K488"/>
    </row>
    <row r="489" spans="1:11" ht="19.5" customHeight="1" x14ac:dyDescent="0.3">
      <c r="A489"/>
      <c r="B489"/>
      <c r="C489"/>
      <c r="D489"/>
      <c r="E489"/>
      <c r="F489"/>
      <c r="G489"/>
      <c r="H489"/>
      <c r="I489"/>
      <c r="J489"/>
      <c r="K489"/>
    </row>
    <row r="490" spans="1:11" ht="19.5" customHeight="1" x14ac:dyDescent="0.3">
      <c r="A490"/>
      <c r="B490"/>
      <c r="C490"/>
      <c r="D490"/>
      <c r="E490"/>
      <c r="F490"/>
      <c r="G490"/>
      <c r="H490"/>
      <c r="I490"/>
      <c r="J490"/>
      <c r="K490"/>
    </row>
    <row r="491" spans="1:11" ht="19.5" customHeight="1" x14ac:dyDescent="0.3">
      <c r="A491"/>
      <c r="B491"/>
      <c r="C491"/>
      <c r="D491"/>
      <c r="E491"/>
      <c r="F491"/>
      <c r="G491"/>
      <c r="H491"/>
      <c r="I491"/>
      <c r="J491"/>
      <c r="K491"/>
    </row>
    <row r="492" spans="1:11" ht="19.5" customHeight="1" x14ac:dyDescent="0.3">
      <c r="A492"/>
      <c r="B492"/>
      <c r="C492"/>
      <c r="D492"/>
      <c r="E492"/>
      <c r="F492"/>
      <c r="G492"/>
      <c r="H492"/>
      <c r="I492"/>
      <c r="J492"/>
      <c r="K492"/>
    </row>
    <row r="493" spans="1:11" ht="19.5" customHeight="1" x14ac:dyDescent="0.3">
      <c r="A493"/>
      <c r="B493"/>
      <c r="C493"/>
      <c r="D493"/>
      <c r="E493"/>
      <c r="F493"/>
      <c r="G493"/>
      <c r="H493"/>
      <c r="I493"/>
      <c r="J493"/>
      <c r="K493"/>
    </row>
    <row r="494" spans="1:11" ht="19.5" customHeight="1" x14ac:dyDescent="0.3">
      <c r="A494"/>
      <c r="B494"/>
      <c r="C494"/>
      <c r="D494"/>
      <c r="E494"/>
      <c r="F494"/>
      <c r="G494"/>
      <c r="H494"/>
      <c r="I494"/>
      <c r="J494"/>
      <c r="K494"/>
    </row>
    <row r="495" spans="1:11" ht="19.5" customHeight="1" x14ac:dyDescent="0.3">
      <c r="A495"/>
      <c r="B495"/>
      <c r="C495"/>
      <c r="D495"/>
      <c r="E495"/>
      <c r="F495"/>
      <c r="G495"/>
      <c r="H495"/>
      <c r="I495"/>
      <c r="J495"/>
      <c r="K495"/>
    </row>
    <row r="496" spans="1:11" ht="19.5" customHeight="1" x14ac:dyDescent="0.3">
      <c r="A496"/>
      <c r="B496"/>
      <c r="C496"/>
      <c r="D496"/>
      <c r="E496"/>
      <c r="F496"/>
      <c r="G496"/>
      <c r="H496"/>
      <c r="I496"/>
      <c r="J496"/>
      <c r="K496"/>
    </row>
    <row r="497" spans="1:11" ht="19.5" customHeight="1" x14ac:dyDescent="0.3">
      <c r="A497"/>
      <c r="B497"/>
      <c r="C497"/>
      <c r="D497"/>
      <c r="E497"/>
      <c r="F497"/>
      <c r="G497"/>
      <c r="H497"/>
      <c r="I497"/>
      <c r="J497"/>
      <c r="K497"/>
    </row>
    <row r="498" spans="1:11" ht="19.5" customHeight="1" x14ac:dyDescent="0.3">
      <c r="A498"/>
      <c r="B498"/>
      <c r="C498"/>
      <c r="D498"/>
      <c r="E498"/>
      <c r="F498"/>
      <c r="G498"/>
      <c r="H498"/>
      <c r="I498"/>
      <c r="J498"/>
      <c r="K498"/>
    </row>
    <row r="499" spans="1:11" ht="19.5" customHeight="1" x14ac:dyDescent="0.3">
      <c r="A499"/>
      <c r="B499"/>
      <c r="C499"/>
      <c r="D499"/>
      <c r="E499"/>
      <c r="F499"/>
      <c r="G499"/>
      <c r="H499"/>
      <c r="I499"/>
      <c r="J499"/>
      <c r="K499"/>
    </row>
    <row r="500" spans="1:11" ht="19.5" customHeight="1" x14ac:dyDescent="0.3">
      <c r="A500"/>
      <c r="B500"/>
      <c r="C500"/>
      <c r="D500"/>
      <c r="E500"/>
      <c r="F500"/>
      <c r="G500"/>
      <c r="H500"/>
      <c r="I500"/>
      <c r="J500"/>
      <c r="K500"/>
    </row>
    <row r="501" spans="1:11" ht="19.5" customHeight="1" x14ac:dyDescent="0.3">
      <c r="A501"/>
      <c r="B501"/>
      <c r="C501"/>
      <c r="D501"/>
      <c r="E501"/>
      <c r="F501"/>
      <c r="G501"/>
      <c r="H501"/>
      <c r="I501"/>
      <c r="J501"/>
      <c r="K501"/>
    </row>
    <row r="502" spans="1:11" ht="19.5" customHeight="1" x14ac:dyDescent="0.3">
      <c r="A502"/>
      <c r="B502"/>
      <c r="C502"/>
      <c r="D502"/>
      <c r="E502"/>
      <c r="F502"/>
      <c r="G502"/>
      <c r="H502"/>
      <c r="I502"/>
      <c r="J502"/>
      <c r="K502"/>
    </row>
    <row r="503" spans="1:11" ht="19.5" customHeight="1" x14ac:dyDescent="0.3">
      <c r="A503"/>
      <c r="B503"/>
      <c r="C503"/>
      <c r="D503"/>
      <c r="E503"/>
      <c r="F503"/>
      <c r="G503"/>
      <c r="H503"/>
      <c r="I503"/>
      <c r="J503"/>
      <c r="K503"/>
    </row>
    <row r="504" spans="1:11" ht="19.5" customHeight="1" x14ac:dyDescent="0.3">
      <c r="A504"/>
      <c r="B504"/>
      <c r="C504"/>
      <c r="D504"/>
      <c r="E504"/>
      <c r="F504"/>
      <c r="G504"/>
      <c r="H504"/>
      <c r="I504"/>
      <c r="J504"/>
      <c r="K504"/>
    </row>
    <row r="505" spans="1:11" ht="19.5" customHeight="1" x14ac:dyDescent="0.3">
      <c r="A505"/>
      <c r="B505"/>
      <c r="C505"/>
      <c r="D505"/>
      <c r="E505"/>
      <c r="F505"/>
      <c r="G505"/>
      <c r="H505"/>
      <c r="I505"/>
      <c r="J505"/>
      <c r="K505"/>
    </row>
    <row r="506" spans="1:11" ht="19.5" customHeight="1" x14ac:dyDescent="0.3">
      <c r="A506"/>
      <c r="B506"/>
      <c r="C506"/>
      <c r="D506"/>
      <c r="E506"/>
      <c r="F506"/>
      <c r="G506"/>
      <c r="H506"/>
      <c r="I506"/>
      <c r="J506"/>
      <c r="K506"/>
    </row>
    <row r="507" spans="1:11" ht="19.5" customHeight="1" x14ac:dyDescent="0.3">
      <c r="A507"/>
      <c r="B507"/>
      <c r="C507"/>
      <c r="D507"/>
      <c r="E507"/>
      <c r="F507"/>
      <c r="G507"/>
      <c r="H507"/>
      <c r="I507"/>
      <c r="J507"/>
      <c r="K507"/>
    </row>
    <row r="508" spans="1:11" ht="19.5" customHeight="1" x14ac:dyDescent="0.3">
      <c r="A508"/>
      <c r="B508"/>
      <c r="C508"/>
      <c r="D508"/>
      <c r="E508"/>
      <c r="F508"/>
      <c r="G508"/>
      <c r="H508"/>
      <c r="I508"/>
      <c r="J508"/>
      <c r="K508"/>
    </row>
    <row r="509" spans="1:11" ht="19.5" customHeight="1" x14ac:dyDescent="0.3">
      <c r="A509"/>
      <c r="B509"/>
      <c r="C509"/>
      <c r="D509"/>
      <c r="E509"/>
      <c r="F509"/>
      <c r="G509"/>
      <c r="H509"/>
      <c r="I509"/>
      <c r="J509"/>
      <c r="K509"/>
    </row>
    <row r="510" spans="1:11" ht="19.5" customHeight="1" x14ac:dyDescent="0.3">
      <c r="A510"/>
      <c r="B510"/>
      <c r="C510"/>
      <c r="D510"/>
      <c r="E510"/>
      <c r="F510"/>
      <c r="G510"/>
      <c r="H510"/>
      <c r="I510"/>
      <c r="J510"/>
      <c r="K510"/>
    </row>
    <row r="511" spans="1:11" ht="19.5" customHeight="1" x14ac:dyDescent="0.3">
      <c r="A511"/>
      <c r="B511"/>
      <c r="C511"/>
      <c r="D511"/>
      <c r="E511"/>
      <c r="F511"/>
      <c r="G511"/>
      <c r="H511"/>
      <c r="I511"/>
      <c r="J511"/>
      <c r="K511"/>
    </row>
    <row r="512" spans="1:11" ht="19.5" customHeight="1" x14ac:dyDescent="0.3">
      <c r="A512"/>
      <c r="B512"/>
      <c r="C512"/>
      <c r="D512"/>
      <c r="E512"/>
      <c r="F512"/>
      <c r="G512"/>
      <c r="H512"/>
      <c r="I512"/>
      <c r="J512"/>
      <c r="K512"/>
    </row>
    <row r="513" spans="1:11" ht="19.5" customHeight="1" x14ac:dyDescent="0.3">
      <c r="A513"/>
      <c r="B513"/>
      <c r="C513"/>
      <c r="D513"/>
      <c r="E513"/>
      <c r="F513"/>
      <c r="G513"/>
      <c r="H513"/>
      <c r="I513"/>
      <c r="J513"/>
      <c r="K513"/>
    </row>
    <row r="514" spans="1:11" ht="19.5" customHeight="1" x14ac:dyDescent="0.3">
      <c r="A514"/>
      <c r="B514"/>
      <c r="C514"/>
      <c r="D514"/>
      <c r="E514"/>
      <c r="F514"/>
      <c r="G514"/>
      <c r="H514"/>
      <c r="I514"/>
      <c r="J514"/>
      <c r="K514"/>
    </row>
    <row r="515" spans="1:11" ht="19.5" customHeight="1" x14ac:dyDescent="0.3">
      <c r="A515"/>
      <c r="B515"/>
      <c r="C515"/>
      <c r="D515"/>
      <c r="E515"/>
      <c r="F515"/>
      <c r="G515"/>
      <c r="H515"/>
      <c r="I515"/>
      <c r="J515"/>
      <c r="K515"/>
    </row>
    <row r="516" spans="1:11" ht="19.5" customHeight="1" x14ac:dyDescent="0.3">
      <c r="A516"/>
      <c r="B516"/>
      <c r="C516"/>
      <c r="D516"/>
      <c r="E516"/>
      <c r="F516"/>
      <c r="G516"/>
      <c r="H516"/>
      <c r="I516"/>
      <c r="J516"/>
      <c r="K516"/>
    </row>
    <row r="517" spans="1:11" ht="19.5" customHeight="1" x14ac:dyDescent="0.3">
      <c r="A517"/>
      <c r="B517"/>
      <c r="C517"/>
      <c r="D517"/>
      <c r="E517"/>
      <c r="F517"/>
      <c r="G517"/>
      <c r="H517"/>
      <c r="I517"/>
      <c r="J517"/>
      <c r="K517"/>
    </row>
    <row r="518" spans="1:11" ht="19.5" customHeight="1" x14ac:dyDescent="0.3">
      <c r="A518"/>
      <c r="B518"/>
      <c r="C518"/>
      <c r="D518"/>
      <c r="E518"/>
      <c r="F518"/>
      <c r="G518"/>
      <c r="H518"/>
      <c r="I518"/>
      <c r="J518"/>
      <c r="K518"/>
    </row>
    <row r="519" spans="1:11" ht="19.5" customHeight="1" x14ac:dyDescent="0.3">
      <c r="A519"/>
      <c r="B519"/>
      <c r="C519"/>
      <c r="D519"/>
      <c r="E519"/>
      <c r="F519"/>
      <c r="G519"/>
      <c r="H519"/>
      <c r="I519"/>
      <c r="J519"/>
      <c r="K519"/>
    </row>
    <row r="520" spans="1:11" ht="19.5" customHeight="1" x14ac:dyDescent="0.3">
      <c r="A520"/>
      <c r="B520"/>
      <c r="C520"/>
      <c r="D520"/>
      <c r="E520"/>
      <c r="F520"/>
      <c r="G520"/>
      <c r="H520"/>
      <c r="I520"/>
      <c r="J520"/>
      <c r="K520"/>
    </row>
    <row r="521" spans="1:11" ht="19.5" customHeight="1" x14ac:dyDescent="0.3">
      <c r="A521"/>
      <c r="B521"/>
      <c r="C521"/>
      <c r="D521"/>
      <c r="E521"/>
      <c r="F521"/>
      <c r="G521"/>
      <c r="H521"/>
      <c r="I521"/>
      <c r="J521"/>
      <c r="K521"/>
    </row>
    <row r="522" spans="1:11" ht="19.5" customHeight="1" x14ac:dyDescent="0.3">
      <c r="A522"/>
      <c r="B522"/>
      <c r="C522"/>
      <c r="D522"/>
      <c r="E522"/>
      <c r="F522"/>
      <c r="G522"/>
      <c r="H522"/>
      <c r="I522"/>
      <c r="J522"/>
      <c r="K522"/>
    </row>
    <row r="523" spans="1:11" ht="19.5" customHeight="1" x14ac:dyDescent="0.3">
      <c r="A523"/>
      <c r="B523"/>
      <c r="C523"/>
      <c r="D523"/>
      <c r="E523"/>
      <c r="F523"/>
      <c r="G523"/>
      <c r="H523"/>
      <c r="I523"/>
      <c r="J523"/>
      <c r="K523"/>
    </row>
    <row r="524" spans="1:11" ht="19.5" customHeight="1" x14ac:dyDescent="0.3">
      <c r="A524"/>
      <c r="B524"/>
      <c r="C524"/>
      <c r="D524"/>
      <c r="E524"/>
      <c r="F524"/>
      <c r="G524"/>
      <c r="H524"/>
      <c r="I524"/>
      <c r="J524"/>
      <c r="K524"/>
    </row>
    <row r="525" spans="1:11" ht="19.5" customHeight="1" x14ac:dyDescent="0.3">
      <c r="A525"/>
      <c r="B525"/>
      <c r="C525"/>
      <c r="D525"/>
      <c r="E525"/>
      <c r="F525"/>
      <c r="G525"/>
      <c r="H525"/>
      <c r="I525"/>
      <c r="J525"/>
      <c r="K525"/>
    </row>
    <row r="526" spans="1:11" ht="19.5" customHeight="1" x14ac:dyDescent="0.3">
      <c r="A526"/>
      <c r="B526"/>
      <c r="C526"/>
      <c r="D526"/>
      <c r="E526"/>
      <c r="F526"/>
      <c r="G526"/>
      <c r="H526"/>
      <c r="I526"/>
      <c r="J526"/>
      <c r="K526"/>
    </row>
    <row r="527" spans="1:11" ht="19.5" customHeight="1" x14ac:dyDescent="0.3">
      <c r="A527"/>
      <c r="B527"/>
      <c r="C527"/>
      <c r="D527"/>
      <c r="E527"/>
      <c r="F527"/>
      <c r="G527"/>
      <c r="H527"/>
      <c r="I527"/>
      <c r="J527"/>
      <c r="K527"/>
    </row>
    <row r="528" spans="1:11" ht="19.5" customHeight="1" x14ac:dyDescent="0.3">
      <c r="A528"/>
      <c r="B528"/>
      <c r="C528"/>
      <c r="D528"/>
      <c r="E528"/>
      <c r="F528"/>
      <c r="G528"/>
      <c r="H528"/>
      <c r="I528"/>
      <c r="J528"/>
      <c r="K528"/>
    </row>
    <row r="529" spans="1:11" ht="19.5" customHeight="1" x14ac:dyDescent="0.3">
      <c r="A529"/>
      <c r="B529"/>
      <c r="C529"/>
      <c r="D529"/>
      <c r="E529"/>
      <c r="F529"/>
      <c r="G529"/>
      <c r="H529"/>
      <c r="I529"/>
      <c r="J529"/>
      <c r="K529"/>
    </row>
    <row r="530" spans="1:11" ht="19.5" customHeight="1" x14ac:dyDescent="0.3">
      <c r="A530"/>
      <c r="B530"/>
      <c r="C530"/>
      <c r="D530"/>
      <c r="E530"/>
      <c r="F530"/>
      <c r="G530"/>
      <c r="H530"/>
      <c r="I530"/>
      <c r="J530"/>
      <c r="K530"/>
    </row>
    <row r="531" spans="1:11" ht="19.5" customHeight="1" x14ac:dyDescent="0.3">
      <c r="A531"/>
      <c r="B531"/>
      <c r="C531"/>
      <c r="D531"/>
      <c r="E531"/>
      <c r="F531"/>
      <c r="G531"/>
      <c r="H531"/>
      <c r="I531"/>
      <c r="J531"/>
      <c r="K531"/>
    </row>
    <row r="532" spans="1:11" ht="19.5" customHeight="1" x14ac:dyDescent="0.3">
      <c r="A532"/>
      <c r="B532"/>
      <c r="C532"/>
      <c r="D532"/>
      <c r="E532"/>
      <c r="F532"/>
      <c r="G532"/>
      <c r="H532"/>
      <c r="I532"/>
      <c r="J532"/>
      <c r="K532"/>
    </row>
    <row r="533" spans="1:11" ht="19.5" customHeight="1" x14ac:dyDescent="0.3">
      <c r="A533"/>
      <c r="B533"/>
      <c r="C533"/>
      <c r="D533"/>
      <c r="E533"/>
      <c r="F533"/>
      <c r="G533"/>
      <c r="H533"/>
      <c r="I533"/>
      <c r="J533"/>
      <c r="K533"/>
    </row>
    <row r="534" spans="1:11" ht="19.5" customHeight="1" x14ac:dyDescent="0.3">
      <c r="A534"/>
      <c r="B534"/>
      <c r="C534"/>
      <c r="D534"/>
      <c r="E534"/>
      <c r="F534"/>
      <c r="G534"/>
      <c r="H534"/>
      <c r="I534"/>
      <c r="J534"/>
      <c r="K534"/>
    </row>
    <row r="535" spans="1:11" ht="19.5" customHeight="1" x14ac:dyDescent="0.3">
      <c r="A535"/>
      <c r="B535"/>
      <c r="C535"/>
      <c r="D535"/>
      <c r="E535"/>
      <c r="F535"/>
      <c r="G535"/>
      <c r="H535"/>
      <c r="I535"/>
      <c r="J535"/>
      <c r="K535"/>
    </row>
    <row r="536" spans="1:11" ht="19.5" customHeight="1" x14ac:dyDescent="0.3">
      <c r="A536"/>
      <c r="B536"/>
      <c r="C536"/>
      <c r="D536"/>
      <c r="E536"/>
      <c r="F536"/>
      <c r="G536"/>
      <c r="H536"/>
      <c r="I536"/>
      <c r="J536"/>
      <c r="K536"/>
    </row>
    <row r="537" spans="1:11" ht="19.5" customHeight="1" x14ac:dyDescent="0.3">
      <c r="A537"/>
      <c r="B537"/>
      <c r="C537"/>
      <c r="D537"/>
      <c r="E537"/>
      <c r="F537"/>
      <c r="G537"/>
      <c r="H537"/>
      <c r="I537"/>
      <c r="J537"/>
      <c r="K537"/>
    </row>
    <row r="538" spans="1:11" ht="19.5" customHeight="1" x14ac:dyDescent="0.3">
      <c r="A538"/>
      <c r="B538"/>
      <c r="C538"/>
      <c r="D538"/>
      <c r="E538"/>
      <c r="F538"/>
      <c r="G538"/>
      <c r="H538"/>
      <c r="I538"/>
      <c r="J538"/>
      <c r="K538"/>
    </row>
    <row r="539" spans="1:11" ht="19.5" customHeight="1" x14ac:dyDescent="0.3">
      <c r="A539"/>
      <c r="B539"/>
      <c r="C539"/>
      <c r="D539"/>
      <c r="E539"/>
      <c r="F539"/>
      <c r="G539"/>
      <c r="H539"/>
      <c r="I539"/>
      <c r="J539"/>
      <c r="K539"/>
    </row>
    <row r="540" spans="1:11" ht="19.5" customHeight="1" x14ac:dyDescent="0.3">
      <c r="A540"/>
      <c r="B540"/>
      <c r="C540"/>
      <c r="D540"/>
      <c r="E540"/>
      <c r="F540"/>
      <c r="G540"/>
      <c r="H540"/>
      <c r="I540"/>
      <c r="J540"/>
      <c r="K540"/>
    </row>
    <row r="541" spans="1:11" ht="19.5" customHeight="1" x14ac:dyDescent="0.3">
      <c r="A541"/>
      <c r="B541"/>
      <c r="C541"/>
      <c r="D541"/>
      <c r="E541"/>
      <c r="F541"/>
      <c r="G541"/>
      <c r="H541"/>
      <c r="I541"/>
      <c r="J541"/>
      <c r="K541"/>
    </row>
    <row r="542" spans="1:11" ht="19.5" customHeight="1" x14ac:dyDescent="0.3">
      <c r="A542"/>
      <c r="B542"/>
      <c r="C542"/>
      <c r="D542"/>
      <c r="E542"/>
      <c r="F542"/>
      <c r="G542"/>
      <c r="H542"/>
      <c r="I542"/>
      <c r="J542"/>
      <c r="K542"/>
    </row>
    <row r="543" spans="1:11" ht="19.5" customHeight="1" x14ac:dyDescent="0.3">
      <c r="A543"/>
      <c r="B543"/>
      <c r="C543"/>
      <c r="D543"/>
      <c r="E543"/>
      <c r="F543"/>
      <c r="G543"/>
      <c r="H543"/>
      <c r="I543"/>
      <c r="J543"/>
      <c r="K543"/>
    </row>
    <row r="544" spans="1:11" ht="19.5" customHeight="1" x14ac:dyDescent="0.3">
      <c r="A544"/>
      <c r="B544"/>
      <c r="C544"/>
      <c r="D544"/>
      <c r="E544"/>
      <c r="F544"/>
      <c r="G544"/>
      <c r="H544"/>
      <c r="I544"/>
      <c r="J544"/>
      <c r="K544"/>
    </row>
    <row r="545" spans="1:11" ht="19.5" customHeight="1" x14ac:dyDescent="0.3">
      <c r="A545"/>
      <c r="B545"/>
      <c r="C545"/>
      <c r="D545"/>
      <c r="E545"/>
      <c r="F545"/>
      <c r="G545"/>
      <c r="H545"/>
      <c r="I545"/>
      <c r="J545"/>
      <c r="K545"/>
    </row>
    <row r="546" spans="1:11" ht="19.5" customHeight="1" x14ac:dyDescent="0.3">
      <c r="A546"/>
      <c r="B546"/>
      <c r="C546"/>
      <c r="D546"/>
      <c r="E546"/>
      <c r="F546"/>
      <c r="G546"/>
      <c r="H546"/>
      <c r="I546"/>
      <c r="J546"/>
      <c r="K546"/>
    </row>
    <row r="547" spans="1:11" ht="19.5" customHeight="1" x14ac:dyDescent="0.3">
      <c r="A547"/>
      <c r="B547"/>
      <c r="C547"/>
      <c r="D547"/>
      <c r="E547"/>
      <c r="F547"/>
      <c r="G547"/>
      <c r="H547"/>
      <c r="I547"/>
      <c r="J547"/>
      <c r="K547"/>
    </row>
    <row r="548" spans="1:11" ht="19.5" customHeight="1" x14ac:dyDescent="0.3">
      <c r="A548"/>
      <c r="B548"/>
      <c r="C548"/>
      <c r="D548"/>
      <c r="E548"/>
      <c r="F548"/>
      <c r="G548"/>
      <c r="H548"/>
      <c r="I548"/>
      <c r="J548"/>
      <c r="K548"/>
    </row>
    <row r="549" spans="1:11" ht="19.5" customHeight="1" x14ac:dyDescent="0.3">
      <c r="A549"/>
      <c r="B549"/>
      <c r="C549"/>
      <c r="D549"/>
      <c r="E549"/>
      <c r="F549"/>
      <c r="G549"/>
      <c r="H549"/>
      <c r="I549"/>
      <c r="J549"/>
      <c r="K549"/>
    </row>
    <row r="550" spans="1:11" ht="19.5" customHeight="1" x14ac:dyDescent="0.3">
      <c r="A550"/>
      <c r="B550"/>
      <c r="C550"/>
      <c r="D550"/>
      <c r="E550"/>
      <c r="F550"/>
      <c r="G550"/>
      <c r="H550"/>
      <c r="I550"/>
      <c r="J550"/>
      <c r="K550"/>
    </row>
    <row r="551" spans="1:11" ht="19.5" customHeight="1" x14ac:dyDescent="0.3">
      <c r="A551"/>
      <c r="B551"/>
      <c r="C551"/>
      <c r="D551"/>
      <c r="E551"/>
      <c r="F551"/>
      <c r="G551"/>
      <c r="H551"/>
      <c r="I551"/>
      <c r="J551"/>
      <c r="K551"/>
    </row>
    <row r="552" spans="1:11" ht="19.5" customHeight="1" x14ac:dyDescent="0.3">
      <c r="A552"/>
      <c r="B552"/>
      <c r="C552"/>
      <c r="D552"/>
      <c r="E552"/>
      <c r="F552"/>
      <c r="G552"/>
      <c r="H552"/>
      <c r="I552"/>
      <c r="J552"/>
      <c r="K552"/>
    </row>
    <row r="553" spans="1:11" ht="19.5" customHeight="1" x14ac:dyDescent="0.3">
      <c r="A553"/>
      <c r="B553"/>
      <c r="C553"/>
      <c r="D553"/>
      <c r="E553"/>
      <c r="F553"/>
      <c r="G553"/>
      <c r="H553"/>
      <c r="I553"/>
      <c r="J553"/>
      <c r="K553"/>
    </row>
    <row r="554" spans="1:11" ht="19.5" customHeight="1" x14ac:dyDescent="0.3">
      <c r="A554"/>
      <c r="B554"/>
      <c r="C554"/>
      <c r="D554"/>
      <c r="E554"/>
      <c r="F554"/>
      <c r="G554"/>
      <c r="H554"/>
      <c r="I554"/>
      <c r="J554"/>
      <c r="K554"/>
    </row>
    <row r="555" spans="1:11" ht="19.5" customHeight="1" x14ac:dyDescent="0.3">
      <c r="A555"/>
      <c r="B555"/>
      <c r="C555"/>
      <c r="D555"/>
      <c r="E555"/>
      <c r="F555"/>
      <c r="G555"/>
      <c r="H555"/>
      <c r="I555"/>
      <c r="J555"/>
      <c r="K555"/>
    </row>
    <row r="556" spans="1:11" ht="19.5" customHeight="1" x14ac:dyDescent="0.3">
      <c r="A556"/>
      <c r="B556"/>
      <c r="C556"/>
      <c r="D556"/>
      <c r="E556"/>
      <c r="F556"/>
      <c r="G556"/>
      <c r="H556"/>
      <c r="I556"/>
      <c r="J556"/>
      <c r="K556"/>
    </row>
    <row r="557" spans="1:11" ht="19.5" customHeight="1" x14ac:dyDescent="0.3">
      <c r="A557"/>
      <c r="B557"/>
      <c r="C557"/>
      <c r="D557"/>
      <c r="E557"/>
      <c r="F557"/>
      <c r="G557"/>
      <c r="H557"/>
      <c r="I557"/>
      <c r="J557"/>
      <c r="K557"/>
    </row>
    <row r="558" spans="1:11" ht="19.5" customHeight="1" x14ac:dyDescent="0.3">
      <c r="A558"/>
      <c r="B558"/>
      <c r="C558"/>
      <c r="D558"/>
      <c r="E558"/>
      <c r="F558"/>
      <c r="G558"/>
      <c r="H558"/>
      <c r="I558"/>
      <c r="J558"/>
      <c r="K558"/>
    </row>
    <row r="559" spans="1:11" ht="19.5" customHeight="1" x14ac:dyDescent="0.3">
      <c r="A559"/>
      <c r="B559"/>
      <c r="C559"/>
      <c r="D559"/>
      <c r="E559"/>
      <c r="F559"/>
      <c r="G559"/>
      <c r="H559"/>
      <c r="I559"/>
      <c r="J559"/>
      <c r="K559"/>
    </row>
    <row r="560" spans="1:11" ht="19.5" customHeight="1" x14ac:dyDescent="0.3">
      <c r="A560"/>
      <c r="B560"/>
      <c r="C560"/>
      <c r="D560"/>
      <c r="E560"/>
      <c r="F560"/>
      <c r="G560"/>
      <c r="H560"/>
      <c r="I560"/>
      <c r="J560"/>
      <c r="K560"/>
    </row>
    <row r="561" spans="1:11" ht="19.5" customHeight="1" x14ac:dyDescent="0.3">
      <c r="A561"/>
      <c r="B561"/>
      <c r="C561"/>
      <c r="D561"/>
      <c r="E561"/>
      <c r="F561"/>
      <c r="G561"/>
      <c r="H561"/>
      <c r="I561"/>
      <c r="J561"/>
      <c r="K561"/>
    </row>
  </sheetData>
  <mergeCells count="11">
    <mergeCell ref="A161:H161"/>
    <mergeCell ref="A129:H129"/>
    <mergeCell ref="A131:H131"/>
    <mergeCell ref="A26:H26"/>
    <mergeCell ref="A29:H29"/>
    <mergeCell ref="A45:H45"/>
    <mergeCell ref="A16:H16"/>
    <mergeCell ref="A18:H18"/>
    <mergeCell ref="A22:H22"/>
    <mergeCell ref="A24:H24"/>
    <mergeCell ref="A159:H159"/>
  </mergeCells>
  <phoneticPr fontId="9" type="noConversion"/>
  <pageMargins left="0.78740157480314965" right="0.4" top="0.69" bottom="0.98425196850393704" header="0.51181102362204722" footer="0.51181102362204722"/>
  <pageSetup paperSize="9" scale="84" orientation="portrait" horizontalDpi="300" verticalDpi="300" r:id="rId1"/>
  <headerFooter alignWithMargins="0"/>
  <rowBreaks count="12" manualBreakCount="12">
    <brk id="43" max="8" man="1"/>
    <brk id="84" max="8" man="1"/>
    <brk id="127" max="8" man="1"/>
    <brk id="157" max="8" man="1"/>
    <brk id="191" max="8" man="1"/>
    <brk id="240" max="8" man="1"/>
    <brk id="286" max="8" man="1"/>
    <brk id="332" max="8" man="1"/>
    <brk id="378" max="10" man="1"/>
    <brk id="424" max="10" man="1"/>
    <brk id="471" max="10" man="1"/>
    <brk id="51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1" transitionEvaluation="1"/>
  <dimension ref="A1:R182"/>
  <sheetViews>
    <sheetView showGridLines="0" topLeftCell="A121" zoomScaleSheetLayoutView="75" workbookViewId="0">
      <selection activeCell="Q131" sqref="Q131"/>
    </sheetView>
  </sheetViews>
  <sheetFormatPr defaultColWidth="9.77734375" defaultRowHeight="20.100000000000001" customHeight="1" x14ac:dyDescent="0.3"/>
  <cols>
    <col min="1" max="1" width="6.88671875" style="3" customWidth="1"/>
    <col min="2" max="2" width="6.6640625" style="3" customWidth="1"/>
    <col min="3" max="5" width="6.88671875" style="3" customWidth="1"/>
    <col min="6" max="6" width="11" style="3" customWidth="1"/>
    <col min="7" max="7" width="1.77734375" style="3" customWidth="1"/>
    <col min="8" max="8" width="11" style="3" hidden="1" customWidth="1"/>
    <col min="9" max="9" width="1.77734375" style="3" customWidth="1"/>
    <col min="10" max="10" width="11" style="3" customWidth="1"/>
    <col min="11" max="11" width="11.77734375" style="3" customWidth="1"/>
    <col min="12" max="12" width="1.77734375" style="3" customWidth="1"/>
    <col min="13" max="13" width="11.77734375" style="3" customWidth="1"/>
    <col min="14" max="14" width="1" style="3" customWidth="1"/>
    <col min="15" max="16384" width="9.77734375" style="3"/>
  </cols>
  <sheetData>
    <row r="1" spans="1:16" ht="20.100000000000001" customHeight="1" x14ac:dyDescent="0.3">
      <c r="A1" s="89"/>
      <c r="J1" s="31"/>
      <c r="K1" s="35"/>
      <c r="L1" s="35"/>
      <c r="M1" s="30" t="s">
        <v>17</v>
      </c>
    </row>
    <row r="2" spans="1:16" ht="20.100000000000001" customHeight="1" x14ac:dyDescent="0.3">
      <c r="A2" s="66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20.100000000000001" customHeight="1" x14ac:dyDescent="0.3">
      <c r="A3" s="31" t="s">
        <v>36</v>
      </c>
    </row>
    <row r="4" spans="1:16" ht="20.100000000000001" customHeight="1" x14ac:dyDescent="0.3">
      <c r="A4" s="31"/>
      <c r="F4" s="3" t="s">
        <v>37</v>
      </c>
      <c r="H4" s="3" t="s">
        <v>37</v>
      </c>
      <c r="J4" s="38" t="s">
        <v>37</v>
      </c>
      <c r="K4" s="38" t="s">
        <v>38</v>
      </c>
      <c r="L4" s="38"/>
      <c r="M4" s="38" t="s">
        <v>38</v>
      </c>
    </row>
    <row r="5" spans="1:16" ht="20.100000000000001" customHeight="1" x14ac:dyDescent="0.3">
      <c r="A5" s="31"/>
      <c r="F5" s="77" t="s">
        <v>210</v>
      </c>
      <c r="G5" s="39"/>
      <c r="H5" s="111" t="s">
        <v>208</v>
      </c>
      <c r="J5" s="77" t="s">
        <v>192</v>
      </c>
      <c r="K5" s="77" t="s">
        <v>210</v>
      </c>
      <c r="L5" s="77"/>
      <c r="M5" s="77" t="s">
        <v>209</v>
      </c>
    </row>
    <row r="6" spans="1:16" ht="20.100000000000001" customHeight="1" x14ac:dyDescent="0.3">
      <c r="M6" s="1"/>
    </row>
    <row r="7" spans="1:16" ht="20.100000000000001" customHeight="1" x14ac:dyDescent="0.3">
      <c r="A7" s="33" t="s">
        <v>42</v>
      </c>
      <c r="B7" s="72" t="s">
        <v>178</v>
      </c>
      <c r="F7" s="3">
        <v>464445.05</v>
      </c>
      <c r="H7" s="3">
        <v>275321.93</v>
      </c>
      <c r="J7" s="3">
        <v>428169</v>
      </c>
      <c r="K7" s="3">
        <v>500000</v>
      </c>
      <c r="M7" s="3">
        <v>460000</v>
      </c>
    </row>
    <row r="8" spans="1:16" ht="20.100000000000001" customHeight="1" x14ac:dyDescent="0.3">
      <c r="B8" s="72" t="s">
        <v>39</v>
      </c>
      <c r="F8" s="3">
        <v>254390.61</v>
      </c>
      <c r="H8" s="3">
        <v>155500.74</v>
      </c>
      <c r="J8" s="3">
        <v>218425</v>
      </c>
      <c r="K8" s="3">
        <v>261000</v>
      </c>
      <c r="M8" s="1">
        <v>239000</v>
      </c>
      <c r="P8" s="92"/>
    </row>
    <row r="9" spans="1:16" ht="20.100000000000001" customHeight="1" x14ac:dyDescent="0.3">
      <c r="B9" s="72" t="s">
        <v>40</v>
      </c>
      <c r="F9" s="39">
        <f>+F7-F8</f>
        <v>210054.44</v>
      </c>
      <c r="G9" s="39"/>
      <c r="H9" s="39">
        <f>+H7-H8</f>
        <v>119821.19</v>
      </c>
      <c r="J9" s="39">
        <f>J7-J8</f>
        <v>209744</v>
      </c>
      <c r="K9" s="39">
        <f>+K7-K8</f>
        <v>239000</v>
      </c>
      <c r="L9" s="39"/>
      <c r="M9" s="39">
        <f>M7-M8</f>
        <v>221000</v>
      </c>
    </row>
    <row r="10" spans="1:16" ht="20.100000000000001" customHeight="1" x14ac:dyDescent="0.3">
      <c r="B10"/>
      <c r="C10"/>
      <c r="D10"/>
      <c r="E10"/>
      <c r="F10"/>
      <c r="G10"/>
      <c r="H10"/>
      <c r="I10"/>
      <c r="J10"/>
      <c r="K10"/>
      <c r="L10"/>
      <c r="M10"/>
    </row>
    <row r="11" spans="1:16" ht="20.100000000000001" customHeight="1" x14ac:dyDescent="0.3">
      <c r="B11" s="72" t="s">
        <v>41</v>
      </c>
      <c r="F11" s="98">
        <f>F9/F7*100</f>
        <v>45.226973567701926</v>
      </c>
      <c r="H11" s="98">
        <f>H9/H7*100</f>
        <v>43.520394470574871</v>
      </c>
      <c r="J11" s="98">
        <f>J9/J7*100</f>
        <v>48.986264769285029</v>
      </c>
      <c r="K11" s="112">
        <f>K9/K7*100</f>
        <v>47.8</v>
      </c>
      <c r="L11" s="41"/>
      <c r="M11" s="112">
        <f>M9/M7*100</f>
        <v>48.043478260869563</v>
      </c>
    </row>
    <row r="12" spans="1:16" ht="20.100000000000001" customHeight="1" x14ac:dyDescent="0.3">
      <c r="J12" s="40"/>
      <c r="K12" s="40"/>
      <c r="L12" s="40"/>
      <c r="M12" s="40"/>
    </row>
    <row r="13" spans="1:16" ht="20.100000000000001" customHeight="1" x14ac:dyDescent="0.3">
      <c r="A13" s="33" t="s">
        <v>43</v>
      </c>
      <c r="B13" s="72" t="s">
        <v>44</v>
      </c>
      <c r="J13" s="40"/>
      <c r="K13" s="40"/>
      <c r="L13" s="40"/>
      <c r="M13" s="40"/>
    </row>
    <row r="14" spans="1:16" ht="20.100000000000001" customHeight="1" x14ac:dyDescent="0.3">
      <c r="B14" s="72" t="s">
        <v>45</v>
      </c>
      <c r="F14" s="3">
        <v>36000</v>
      </c>
      <c r="H14" s="3">
        <v>27000</v>
      </c>
      <c r="J14" s="3">
        <v>36000</v>
      </c>
      <c r="K14" s="3">
        <v>36000</v>
      </c>
      <c r="M14" s="3">
        <v>36000</v>
      </c>
    </row>
    <row r="15" spans="1:16" ht="20.100000000000001" customHeight="1" x14ac:dyDescent="0.3">
      <c r="B15" s="72" t="s">
        <v>46</v>
      </c>
      <c r="F15" s="3">
        <v>202990</v>
      </c>
      <c r="H15" s="3">
        <v>197266</v>
      </c>
      <c r="J15" s="3">
        <v>203146</v>
      </c>
      <c r="K15" s="3">
        <v>288000</v>
      </c>
      <c r="M15" s="3">
        <v>200000</v>
      </c>
    </row>
    <row r="16" spans="1:16" ht="20.100000000000001" customHeight="1" x14ac:dyDescent="0.3">
      <c r="B16" s="73" t="s">
        <v>47</v>
      </c>
      <c r="F16" s="3">
        <v>-70000</v>
      </c>
      <c r="H16" s="3">
        <v>-64000</v>
      </c>
      <c r="J16" s="3">
        <v>-70000</v>
      </c>
      <c r="M16" s="3">
        <v>-70000</v>
      </c>
    </row>
    <row r="17" spans="2:13" ht="20.100000000000001" customHeight="1" x14ac:dyDescent="0.3">
      <c r="B17" s="72" t="s">
        <v>48</v>
      </c>
      <c r="F17" s="3">
        <v>102030</v>
      </c>
      <c r="H17" s="3">
        <v>59857</v>
      </c>
      <c r="J17" s="3">
        <v>73197</v>
      </c>
      <c r="M17" s="3">
        <v>117000</v>
      </c>
    </row>
    <row r="18" spans="2:13" ht="20.100000000000001" customHeight="1" x14ac:dyDescent="0.3">
      <c r="B18" s="72" t="s">
        <v>49</v>
      </c>
      <c r="F18" s="3">
        <v>35024</v>
      </c>
      <c r="H18" s="3">
        <v>29000</v>
      </c>
      <c r="J18" s="3">
        <v>37734</v>
      </c>
      <c r="M18" s="3">
        <v>40000</v>
      </c>
    </row>
    <row r="19" spans="2:13" ht="20.100000000000001" customHeight="1" x14ac:dyDescent="0.3">
      <c r="B19" s="72" t="s">
        <v>189</v>
      </c>
      <c r="F19" s="3">
        <v>103680</v>
      </c>
      <c r="H19" s="3">
        <v>84080</v>
      </c>
      <c r="J19" s="3">
        <v>120368</v>
      </c>
      <c r="K19" s="3">
        <v>120000</v>
      </c>
      <c r="M19" s="3">
        <v>96000</v>
      </c>
    </row>
    <row r="20" spans="2:13" ht="20.100000000000001" customHeight="1" x14ac:dyDescent="0.3">
      <c r="B20" s="72" t="s">
        <v>188</v>
      </c>
      <c r="F20" s="3">
        <v>3712</v>
      </c>
      <c r="H20" s="3">
        <v>4089.6</v>
      </c>
      <c r="J20" s="3">
        <v>4090</v>
      </c>
      <c r="M20" s="3">
        <v>3000</v>
      </c>
    </row>
    <row r="21" spans="2:13" ht="20.100000000000001" customHeight="1" x14ac:dyDescent="0.3">
      <c r="B21" s="72" t="s">
        <v>194</v>
      </c>
      <c r="J21" s="3">
        <v>2400</v>
      </c>
      <c r="M21" s="99"/>
    </row>
    <row r="22" spans="2:13" ht="20.100000000000001" customHeight="1" x14ac:dyDescent="0.3">
      <c r="B22" s="72" t="s">
        <v>50</v>
      </c>
      <c r="F22" s="39">
        <f>SUM(F14:F21)</f>
        <v>413436</v>
      </c>
      <c r="G22" s="39"/>
      <c r="H22" s="39">
        <f>SUM(H14:H21)</f>
        <v>337292.6</v>
      </c>
      <c r="J22" s="39">
        <f>SUM(J14:J21)</f>
        <v>406935</v>
      </c>
      <c r="K22" s="39">
        <v>444000</v>
      </c>
      <c r="L22" s="39"/>
      <c r="M22" s="39">
        <f>SUM(M14:M21)</f>
        <v>422000</v>
      </c>
    </row>
    <row r="23" spans="2:13" ht="20.100000000000001" customHeight="1" x14ac:dyDescent="0.3">
      <c r="J23" s="40"/>
      <c r="K23" s="40"/>
      <c r="L23" s="40"/>
      <c r="M23" s="40"/>
    </row>
    <row r="24" spans="2:13" ht="20.100000000000001" customHeight="1" x14ac:dyDescent="0.3">
      <c r="B24" s="72" t="s">
        <v>51</v>
      </c>
      <c r="F24" s="3">
        <v>128658.45</v>
      </c>
      <c r="H24" s="3">
        <f>10605+79065.05</f>
        <v>89670.05</v>
      </c>
      <c r="J24" s="3">
        <v>124528</v>
      </c>
      <c r="K24" s="3">
        <v>120000</v>
      </c>
      <c r="M24" s="99">
        <v>130000</v>
      </c>
    </row>
    <row r="25" spans="2:13" ht="20.100000000000001" customHeight="1" x14ac:dyDescent="0.3">
      <c r="B25" s="72" t="s">
        <v>126</v>
      </c>
      <c r="F25" s="3">
        <v>64500</v>
      </c>
      <c r="H25" s="3">
        <v>55750</v>
      </c>
      <c r="J25" s="3">
        <v>84550</v>
      </c>
      <c r="K25" s="3">
        <v>30000</v>
      </c>
      <c r="M25" s="99">
        <v>0</v>
      </c>
    </row>
    <row r="26" spans="2:13" ht="20.100000000000001" customHeight="1" x14ac:dyDescent="0.3">
      <c r="B26" s="72" t="s">
        <v>219</v>
      </c>
      <c r="F26" s="3">
        <v>15000</v>
      </c>
      <c r="M26" s="3">
        <v>60000</v>
      </c>
    </row>
    <row r="27" spans="2:13" ht="20.100000000000001" customHeight="1" x14ac:dyDescent="0.3">
      <c r="B27" s="72" t="s">
        <v>128</v>
      </c>
      <c r="F27" s="3">
        <v>-63410</v>
      </c>
      <c r="H27" s="3">
        <v>-60600</v>
      </c>
      <c r="J27" s="3">
        <v>-70170</v>
      </c>
      <c r="K27" s="3">
        <v>-75000</v>
      </c>
      <c r="M27" s="3">
        <v>-75000</v>
      </c>
    </row>
    <row r="28" spans="2:13" ht="20.100000000000001" customHeight="1" x14ac:dyDescent="0.3">
      <c r="B28" s="72" t="s">
        <v>52</v>
      </c>
      <c r="F28" s="3">
        <v>216000</v>
      </c>
      <c r="H28" s="3">
        <v>162000</v>
      </c>
      <c r="J28" s="3">
        <v>216000</v>
      </c>
      <c r="K28" s="3">
        <v>230000</v>
      </c>
      <c r="M28" s="3">
        <v>216000</v>
      </c>
    </row>
    <row r="29" spans="2:13" ht="20.100000000000001" customHeight="1" x14ac:dyDescent="0.3">
      <c r="B29" s="72" t="s">
        <v>53</v>
      </c>
      <c r="F29" s="39">
        <f>SUM(F24:F28)</f>
        <v>360748.45</v>
      </c>
      <c r="G29" s="39"/>
      <c r="H29" s="39">
        <f>SUM(H24:H28)</f>
        <v>246820.05</v>
      </c>
      <c r="J29" s="39">
        <f>SUM(J24:J28)</f>
        <v>354908</v>
      </c>
      <c r="K29" s="39">
        <f>SUM(K24:K28)</f>
        <v>305000</v>
      </c>
      <c r="L29" s="39"/>
      <c r="M29" s="39">
        <f>SUM(M24:M28)</f>
        <v>331000</v>
      </c>
    </row>
    <row r="30" spans="2:13" ht="20.100000000000001" customHeight="1" x14ac:dyDescent="0.3">
      <c r="B30" s="72"/>
      <c r="J30" s="40"/>
      <c r="K30" s="40"/>
      <c r="L30" s="40"/>
      <c r="M30" s="40"/>
    </row>
    <row r="31" spans="2:13" ht="20.100000000000001" customHeight="1" thickBot="1" x14ac:dyDescent="0.35">
      <c r="B31" s="72" t="s">
        <v>197</v>
      </c>
      <c r="F31" s="42">
        <f>+F22-F29</f>
        <v>52687.549999999988</v>
      </c>
      <c r="G31" s="42"/>
      <c r="H31" s="107">
        <f>-H22+H29</f>
        <v>-90472.549999999988</v>
      </c>
      <c r="J31" s="42">
        <f>J22-J29</f>
        <v>52027</v>
      </c>
      <c r="K31" s="42">
        <f>K22-K29</f>
        <v>139000</v>
      </c>
      <c r="L31" s="42"/>
      <c r="M31" s="42">
        <f>M22-M29</f>
        <v>91000</v>
      </c>
    </row>
    <row r="32" spans="2:13" ht="20.100000000000001" customHeight="1" x14ac:dyDescent="0.3">
      <c r="J32" s="40"/>
      <c r="K32" s="40"/>
      <c r="L32" s="40"/>
      <c r="M32" s="40"/>
    </row>
    <row r="33" spans="1:15" ht="20.100000000000001" customHeight="1" x14ac:dyDescent="0.3">
      <c r="B33" s="72"/>
      <c r="J33" s="40"/>
      <c r="K33" s="40"/>
      <c r="L33" s="40"/>
      <c r="M33" s="40"/>
    </row>
    <row r="34" spans="1:15" ht="20.100000000000001" customHeight="1" x14ac:dyDescent="0.3">
      <c r="J34" s="40"/>
      <c r="K34" s="40"/>
      <c r="L34" s="40"/>
      <c r="M34" s="69" t="s">
        <v>30</v>
      </c>
    </row>
    <row r="35" spans="1:15" ht="20.100000000000001" customHeight="1" x14ac:dyDescent="0.3">
      <c r="A35" s="33" t="s">
        <v>149</v>
      </c>
      <c r="B35" s="3" t="s">
        <v>54</v>
      </c>
      <c r="J35" s="5"/>
      <c r="K35" s="5"/>
      <c r="L35" s="5"/>
      <c r="M35" s="5"/>
      <c r="N35" s="5"/>
      <c r="O35" s="5"/>
    </row>
    <row r="36" spans="1:15" ht="20.100000000000001" customHeight="1" x14ac:dyDescent="0.3">
      <c r="A36" s="33"/>
      <c r="F36" s="3" t="s">
        <v>190</v>
      </c>
      <c r="H36" s="3" t="s">
        <v>37</v>
      </c>
      <c r="J36" s="38" t="s">
        <v>37</v>
      </c>
      <c r="K36" s="38" t="s">
        <v>38</v>
      </c>
      <c r="L36" s="38"/>
      <c r="M36" s="38" t="s">
        <v>38</v>
      </c>
      <c r="N36" s="5"/>
      <c r="O36" s="5"/>
    </row>
    <row r="37" spans="1:15" ht="20.100000000000001" customHeight="1" x14ac:dyDescent="0.3">
      <c r="A37" s="33"/>
      <c r="F37" s="77" t="s">
        <v>210</v>
      </c>
      <c r="G37" s="39"/>
      <c r="H37" s="111" t="s">
        <v>208</v>
      </c>
      <c r="I37" s="39"/>
      <c r="J37" s="77" t="str">
        <f>J5</f>
        <v>2014</v>
      </c>
      <c r="K37" s="77" t="s">
        <v>210</v>
      </c>
      <c r="L37" s="77"/>
      <c r="M37" s="77" t="str">
        <f>M5</f>
        <v>2016</v>
      </c>
      <c r="N37" s="5"/>
      <c r="O37" s="5"/>
    </row>
    <row r="38" spans="1:15" ht="20.100000000000001" customHeight="1" x14ac:dyDescent="0.3">
      <c r="A38" s="33"/>
      <c r="B38" s="72" t="s">
        <v>150</v>
      </c>
      <c r="F38" s="5">
        <v>-4313.2</v>
      </c>
      <c r="H38" s="3">
        <f>-3084.8-383.2-40-400</f>
        <v>-3908</v>
      </c>
      <c r="J38" s="5">
        <v>-4708</v>
      </c>
      <c r="K38" s="5">
        <v>-4500</v>
      </c>
      <c r="L38" s="5"/>
      <c r="M38" s="5">
        <v>-4500</v>
      </c>
      <c r="N38" s="5"/>
      <c r="O38" s="5"/>
    </row>
    <row r="39" spans="1:15" ht="20.100000000000001" customHeight="1" x14ac:dyDescent="0.3">
      <c r="A39" s="33"/>
      <c r="B39" s="72" t="s">
        <v>55</v>
      </c>
      <c r="F39" s="3">
        <v>34181.730000000003</v>
      </c>
      <c r="H39" s="3">
        <v>21548.25</v>
      </c>
      <c r="J39" s="5">
        <v>34753</v>
      </c>
      <c r="K39" s="5">
        <v>35000</v>
      </c>
      <c r="L39" s="5"/>
      <c r="M39" s="5">
        <v>35000</v>
      </c>
      <c r="N39" s="5"/>
      <c r="O39" s="5"/>
    </row>
    <row r="40" spans="1:15" ht="20.100000000000001" customHeight="1" x14ac:dyDescent="0.3">
      <c r="A40" s="33"/>
      <c r="B40" s="72" t="s">
        <v>56</v>
      </c>
      <c r="F40" s="3">
        <v>9597</v>
      </c>
      <c r="H40" s="3">
        <v>9020</v>
      </c>
      <c r="J40" s="5">
        <v>12219</v>
      </c>
      <c r="K40" s="5">
        <v>7000</v>
      </c>
      <c r="L40" s="5"/>
      <c r="M40" s="5">
        <v>7000</v>
      </c>
      <c r="N40" s="5"/>
      <c r="O40" s="5"/>
    </row>
    <row r="41" spans="1:15" ht="20.100000000000001" customHeight="1" x14ac:dyDescent="0.3">
      <c r="A41" s="33"/>
      <c r="B41" s="72" t="s">
        <v>136</v>
      </c>
      <c r="F41" s="3">
        <v>5700.5</v>
      </c>
      <c r="H41" s="3">
        <v>926.4</v>
      </c>
      <c r="J41" s="5">
        <v>1565</v>
      </c>
      <c r="K41" s="5">
        <v>2000</v>
      </c>
      <c r="L41" s="5"/>
      <c r="M41" s="5">
        <v>6000</v>
      </c>
      <c r="N41" s="5"/>
      <c r="O41" s="5"/>
    </row>
    <row r="42" spans="1:15" ht="20.100000000000001" customHeight="1" x14ac:dyDescent="0.3">
      <c r="A42" s="33"/>
      <c r="B42" s="72" t="s">
        <v>57</v>
      </c>
      <c r="F42" s="3">
        <f>18177.8-856</f>
        <v>17321.8</v>
      </c>
      <c r="H42" s="3">
        <f>10674.26-352</f>
        <v>10322.26</v>
      </c>
      <c r="J42" s="5">
        <v>11867</v>
      </c>
      <c r="K42" s="5">
        <v>30000</v>
      </c>
      <c r="L42" s="5"/>
      <c r="M42" s="5">
        <v>15000</v>
      </c>
      <c r="N42" s="5"/>
      <c r="O42" s="5"/>
    </row>
    <row r="43" spans="1:15" ht="20.100000000000001" customHeight="1" x14ac:dyDescent="0.3">
      <c r="A43" s="33"/>
      <c r="B43" s="72" t="s">
        <v>58</v>
      </c>
      <c r="F43" s="3">
        <v>3734.38</v>
      </c>
      <c r="H43" s="3">
        <v>3063.94</v>
      </c>
      <c r="J43" s="5">
        <v>3928</v>
      </c>
      <c r="K43" s="5">
        <v>5000</v>
      </c>
      <c r="L43" s="5"/>
      <c r="M43" s="5">
        <v>5000</v>
      </c>
      <c r="N43" s="5"/>
      <c r="O43" s="5"/>
    </row>
    <row r="44" spans="1:15" ht="20.100000000000001" customHeight="1" x14ac:dyDescent="0.3">
      <c r="A44" s="33"/>
      <c r="B44" s="72" t="s">
        <v>59</v>
      </c>
      <c r="F44" s="3">
        <v>4521.95</v>
      </c>
      <c r="H44" s="3">
        <v>1623.7</v>
      </c>
      <c r="J44" s="5">
        <v>2422</v>
      </c>
      <c r="K44" s="5">
        <v>8000</v>
      </c>
      <c r="L44" s="5"/>
      <c r="M44" s="5">
        <v>5000</v>
      </c>
      <c r="N44" s="5"/>
      <c r="O44" s="5"/>
    </row>
    <row r="45" spans="1:15" ht="20.100000000000001" customHeight="1" x14ac:dyDescent="0.3">
      <c r="A45" s="33"/>
      <c r="B45" s="72" t="s">
        <v>142</v>
      </c>
      <c r="F45" s="3">
        <f>604+6992.51+2500</f>
        <v>10096.51</v>
      </c>
      <c r="H45" s="3">
        <f>749+6608.33+1252.6+2919.82</f>
        <v>11529.75</v>
      </c>
      <c r="J45" s="5">
        <v>14293</v>
      </c>
      <c r="K45" s="5">
        <v>14000</v>
      </c>
      <c r="L45" s="5"/>
      <c r="M45" s="5">
        <f>1600+9000</f>
        <v>10600</v>
      </c>
      <c r="N45" s="5"/>
      <c r="O45" s="5"/>
    </row>
    <row r="46" spans="1:15" ht="20.100000000000001" customHeight="1" x14ac:dyDescent="0.3">
      <c r="A46" s="33"/>
      <c r="B46" s="72" t="s">
        <v>60</v>
      </c>
      <c r="F46" s="3">
        <f>2611.79+8318.24</f>
        <v>10930.029999999999</v>
      </c>
      <c r="H46" s="3">
        <f>5630.79+2990.4</f>
        <v>8621.19</v>
      </c>
      <c r="J46" s="5">
        <v>10703</v>
      </c>
      <c r="K46" s="5">
        <v>10000</v>
      </c>
      <c r="L46" s="5"/>
      <c r="M46" s="5">
        <v>10000</v>
      </c>
      <c r="N46" s="5"/>
      <c r="O46" s="5"/>
    </row>
    <row r="47" spans="1:15" ht="20.100000000000001" customHeight="1" x14ac:dyDescent="0.3">
      <c r="A47" s="33"/>
      <c r="B47" s="72" t="s">
        <v>179</v>
      </c>
      <c r="F47" s="3">
        <f>2394+1615</f>
        <v>4009</v>
      </c>
      <c r="H47" s="3">
        <f>936.5+1743+1000</f>
        <v>3679.5</v>
      </c>
      <c r="J47" s="5">
        <v>4375</v>
      </c>
      <c r="K47" s="5">
        <v>4000</v>
      </c>
      <c r="L47" s="5"/>
      <c r="M47" s="5">
        <v>4000</v>
      </c>
      <c r="N47" s="5"/>
      <c r="O47" s="5"/>
    </row>
    <row r="48" spans="1:15" ht="20.100000000000001" customHeight="1" x14ac:dyDescent="0.3">
      <c r="A48" s="33"/>
      <c r="B48" s="72" t="s">
        <v>195</v>
      </c>
      <c r="F48" s="3">
        <v>6480</v>
      </c>
      <c r="J48" s="5">
        <v>7056</v>
      </c>
      <c r="K48" s="5">
        <v>7000</v>
      </c>
      <c r="L48" s="5"/>
      <c r="M48" s="5">
        <v>7000</v>
      </c>
      <c r="N48" s="5"/>
      <c r="O48" s="5"/>
    </row>
    <row r="49" spans="1:18" ht="20.100000000000001" customHeight="1" x14ac:dyDescent="0.3">
      <c r="A49" s="33"/>
      <c r="B49" s="72" t="s">
        <v>137</v>
      </c>
      <c r="F49" s="3">
        <v>10691.5</v>
      </c>
      <c r="H49" s="3">
        <f>1170+1848.82+2861.59+1156</f>
        <v>7036.41</v>
      </c>
      <c r="J49" s="5">
        <v>9521</v>
      </c>
      <c r="K49" s="5">
        <v>9500</v>
      </c>
      <c r="L49" s="5"/>
      <c r="M49" s="5">
        <v>10000</v>
      </c>
      <c r="N49" s="5"/>
      <c r="O49" s="5"/>
    </row>
    <row r="50" spans="1:18" ht="20.100000000000001" customHeight="1" x14ac:dyDescent="0.3">
      <c r="A50" s="33"/>
      <c r="B50" s="72" t="s">
        <v>146</v>
      </c>
      <c r="F50" s="3">
        <f>10827.12+3876</f>
        <v>14703.12</v>
      </c>
      <c r="H50" s="3">
        <f>6556.54+3564</f>
        <v>10120.540000000001</v>
      </c>
      <c r="J50" s="5">
        <v>14136</v>
      </c>
      <c r="K50" s="5">
        <v>14000</v>
      </c>
      <c r="L50" s="5"/>
      <c r="M50" s="5">
        <v>10000</v>
      </c>
      <c r="N50" s="5"/>
      <c r="O50" s="5"/>
    </row>
    <row r="51" spans="1:18" ht="20.100000000000001" customHeight="1" x14ac:dyDescent="0.3">
      <c r="A51" s="33"/>
      <c r="B51" s="72" t="s">
        <v>61</v>
      </c>
      <c r="F51" s="3">
        <f>4370.15+3982.71+2730.7</f>
        <v>11083.560000000001</v>
      </c>
      <c r="H51" s="3">
        <v>1871.65</v>
      </c>
      <c r="J51" s="5">
        <v>2236</v>
      </c>
      <c r="K51" s="5">
        <v>5000</v>
      </c>
      <c r="L51" s="5"/>
      <c r="M51" s="5">
        <v>12000</v>
      </c>
      <c r="N51" s="5"/>
      <c r="O51" s="5"/>
    </row>
    <row r="52" spans="1:18" ht="20.100000000000001" customHeight="1" x14ac:dyDescent="0.3">
      <c r="A52" s="33"/>
      <c r="B52" s="72" t="s">
        <v>62</v>
      </c>
      <c r="F52" s="39">
        <f>SUM(F38:F51)</f>
        <v>138737.88</v>
      </c>
      <c r="G52" s="39"/>
      <c r="H52" s="39">
        <f>SUM(H38:H51)</f>
        <v>85455.59</v>
      </c>
      <c r="I52" s="39"/>
      <c r="J52" s="43">
        <f>SUM(J38:J51)</f>
        <v>124366</v>
      </c>
      <c r="K52" s="43">
        <f>SUM(K38:K51)</f>
        <v>146000</v>
      </c>
      <c r="L52" s="43"/>
      <c r="M52" s="43">
        <f>SUM(M38:M51)</f>
        <v>132100</v>
      </c>
      <c r="N52" s="5"/>
      <c r="O52" s="5"/>
    </row>
    <row r="53" spans="1:18" ht="20.100000000000001" customHeight="1" x14ac:dyDescent="0.3">
      <c r="A53" s="33"/>
      <c r="B53" s="72"/>
      <c r="J53" s="5"/>
      <c r="K53" s="5"/>
      <c r="L53" s="5"/>
      <c r="M53" s="5"/>
      <c r="N53" s="5"/>
      <c r="O53" s="5"/>
    </row>
    <row r="54" spans="1:18" ht="20.100000000000001" customHeight="1" x14ac:dyDescent="0.3">
      <c r="B54" s="72" t="s">
        <v>191</v>
      </c>
      <c r="J54" s="5"/>
      <c r="K54" s="5"/>
      <c r="L54" s="5"/>
      <c r="M54" s="5"/>
      <c r="N54" s="5"/>
      <c r="O54" s="5"/>
      <c r="R54" s="110"/>
    </row>
    <row r="55" spans="1:18" ht="20.100000000000001" customHeight="1" thickBot="1" x14ac:dyDescent="0.35">
      <c r="B55" s="72" t="s">
        <v>63</v>
      </c>
      <c r="F55" s="44">
        <f>+F9+F31-F52</f>
        <v>124004.10999999999</v>
      </c>
      <c r="G55" s="42"/>
      <c r="H55" s="44">
        <f>-H9+H31+H52</f>
        <v>-124838.15</v>
      </c>
      <c r="I55" s="42"/>
      <c r="J55" s="44">
        <f>J31-J52+J9</f>
        <v>137405</v>
      </c>
      <c r="K55" s="44">
        <f>K31-K52+K9</f>
        <v>232000</v>
      </c>
      <c r="L55" s="44"/>
      <c r="M55" s="44">
        <f>M31-M52+M9</f>
        <v>179900</v>
      </c>
      <c r="N55" s="5"/>
      <c r="O55" s="5"/>
    </row>
    <row r="56" spans="1:18" ht="20.100000000000001" customHeight="1" x14ac:dyDescent="0.3">
      <c r="B56" s="72"/>
      <c r="J56" s="5"/>
      <c r="K56" s="5"/>
      <c r="L56" s="5"/>
      <c r="M56" s="5"/>
      <c r="N56" s="5"/>
      <c r="O56" s="5"/>
    </row>
    <row r="57" spans="1:18" ht="20.100000000000001" customHeight="1" x14ac:dyDescent="0.3">
      <c r="J57" s="5"/>
      <c r="K57" s="5"/>
      <c r="L57" s="5"/>
      <c r="M57" s="67"/>
      <c r="N57" s="5"/>
      <c r="O57" s="5"/>
    </row>
    <row r="58" spans="1:18" ht="20.100000000000001" customHeight="1" x14ac:dyDescent="0.3">
      <c r="J58" s="5"/>
      <c r="K58" s="5"/>
      <c r="L58" s="5"/>
      <c r="M58" s="5"/>
      <c r="N58" s="5"/>
      <c r="O58" s="5"/>
    </row>
    <row r="59" spans="1:18" ht="20.100000000000001" customHeight="1" thickBot="1" x14ac:dyDescent="0.35">
      <c r="A59" s="45" t="s">
        <v>130</v>
      </c>
      <c r="B59" s="45" t="s">
        <v>64</v>
      </c>
      <c r="C59" s="42"/>
      <c r="D59" s="42"/>
      <c r="E59" s="42"/>
      <c r="F59" s="42"/>
      <c r="G59" s="42"/>
      <c r="H59" s="42"/>
      <c r="I59" s="42"/>
      <c r="M59" s="1"/>
    </row>
    <row r="60" spans="1:18" ht="20.100000000000001" customHeight="1" x14ac:dyDescent="0.3">
      <c r="M60" s="1"/>
    </row>
    <row r="61" spans="1:18" ht="20.100000000000001" customHeight="1" x14ac:dyDescent="0.3">
      <c r="B61" s="72" t="s">
        <v>65</v>
      </c>
      <c r="F61" s="3">
        <f>47564.91+1164.71</f>
        <v>48729.62</v>
      </c>
      <c r="H61" s="3">
        <f>31124.78+1752.69</f>
        <v>32877.47</v>
      </c>
      <c r="J61" s="3">
        <v>44724</v>
      </c>
      <c r="K61" s="3">
        <v>60000</v>
      </c>
      <c r="M61" s="1">
        <v>50000</v>
      </c>
    </row>
    <row r="62" spans="1:18" ht="20.100000000000001" customHeight="1" x14ac:dyDescent="0.3">
      <c r="B62" s="72" t="s">
        <v>66</v>
      </c>
      <c r="F62" s="3">
        <f>79658.27+2658.58</f>
        <v>82316.850000000006</v>
      </c>
      <c r="H62" s="3">
        <v>71528.800000000003</v>
      </c>
      <c r="J62" s="3">
        <v>94785</v>
      </c>
      <c r="K62" s="3">
        <v>100000</v>
      </c>
      <c r="M62" s="1">
        <v>90000</v>
      </c>
    </row>
    <row r="63" spans="1:18" ht="20.100000000000001" customHeight="1" x14ac:dyDescent="0.3">
      <c r="B63" s="72" t="s">
        <v>193</v>
      </c>
      <c r="F63" s="3">
        <f>127260.68+2971.17</f>
        <v>130231.84999999999</v>
      </c>
      <c r="H63" s="3">
        <f>50269.49-40</f>
        <v>50229.49</v>
      </c>
      <c r="J63" s="3">
        <v>165922</v>
      </c>
      <c r="K63" s="3">
        <v>70000</v>
      </c>
      <c r="M63" s="1">
        <v>100000</v>
      </c>
    </row>
    <row r="64" spans="1:18" ht="20.100000000000001" customHeight="1" x14ac:dyDescent="0.3">
      <c r="B64" s="72" t="s">
        <v>57</v>
      </c>
      <c r="F64" s="3">
        <v>63842.27</v>
      </c>
      <c r="H64" s="3">
        <v>37328.199999999997</v>
      </c>
      <c r="J64" s="3">
        <v>69691</v>
      </c>
      <c r="K64" s="3">
        <v>195000</v>
      </c>
      <c r="M64" s="1">
        <v>70000</v>
      </c>
    </row>
    <row r="65" spans="1:13" ht="20.100000000000001" customHeight="1" x14ac:dyDescent="0.3">
      <c r="B65" s="72" t="s">
        <v>67</v>
      </c>
      <c r="F65" s="3">
        <v>24201.14</v>
      </c>
      <c r="H65" s="3">
        <v>13873.04</v>
      </c>
      <c r="J65" s="3">
        <v>20327</v>
      </c>
      <c r="K65" s="3">
        <v>30000</v>
      </c>
      <c r="M65" s="1">
        <v>25000</v>
      </c>
    </row>
    <row r="66" spans="1:13" ht="20.100000000000001" customHeight="1" x14ac:dyDescent="0.3">
      <c r="B66" s="72" t="s">
        <v>68</v>
      </c>
      <c r="F66" s="3">
        <v>67680.960000000006</v>
      </c>
      <c r="H66" s="3">
        <v>65653.42</v>
      </c>
      <c r="J66" s="3">
        <v>65654</v>
      </c>
      <c r="K66" s="3">
        <v>67000</v>
      </c>
      <c r="M66" s="1">
        <v>67000</v>
      </c>
    </row>
    <row r="67" spans="1:13" ht="20.100000000000001" customHeight="1" x14ac:dyDescent="0.3">
      <c r="B67" s="72" t="s">
        <v>69</v>
      </c>
      <c r="F67" s="3">
        <v>139</v>
      </c>
      <c r="H67" s="3">
        <v>139</v>
      </c>
      <c r="J67" s="1">
        <v>139</v>
      </c>
      <c r="K67" s="3">
        <v>1000</v>
      </c>
      <c r="M67" s="1">
        <v>1000</v>
      </c>
    </row>
    <row r="68" spans="1:13" ht="20.100000000000001" customHeight="1" x14ac:dyDescent="0.3">
      <c r="B68" s="72" t="s">
        <v>70</v>
      </c>
      <c r="F68" s="3">
        <v>23535.95</v>
      </c>
      <c r="H68" s="3">
        <v>22873</v>
      </c>
      <c r="J68" s="1">
        <v>30937</v>
      </c>
      <c r="K68" s="3">
        <v>32000</v>
      </c>
      <c r="M68" s="1">
        <v>32000</v>
      </c>
    </row>
    <row r="69" spans="1:13" ht="20.100000000000001" customHeight="1" x14ac:dyDescent="0.3">
      <c r="B69" s="72" t="s">
        <v>58</v>
      </c>
      <c r="F69" s="3">
        <v>78.62</v>
      </c>
      <c r="J69" s="1">
        <v>0</v>
      </c>
      <c r="K69" s="3">
        <v>0</v>
      </c>
      <c r="M69" s="1">
        <v>0</v>
      </c>
    </row>
    <row r="70" spans="1:13" ht="20.100000000000001" customHeight="1" x14ac:dyDescent="0.3">
      <c r="B70" s="72" t="s">
        <v>61</v>
      </c>
      <c r="F70" s="3">
        <v>-524.29999999999995</v>
      </c>
      <c r="H70" s="3">
        <v>0</v>
      </c>
      <c r="J70" s="1">
        <v>0</v>
      </c>
      <c r="K70" s="3">
        <v>0</v>
      </c>
      <c r="M70" s="1">
        <v>58000</v>
      </c>
    </row>
    <row r="71" spans="1:13" ht="20.100000000000001" customHeight="1" x14ac:dyDescent="0.3">
      <c r="B71" s="72" t="s">
        <v>196</v>
      </c>
      <c r="F71" s="3">
        <v>42000</v>
      </c>
      <c r="H71" s="3">
        <v>5284</v>
      </c>
      <c r="J71" s="1">
        <v>15852</v>
      </c>
      <c r="K71" s="3">
        <v>42000</v>
      </c>
      <c r="M71" s="1">
        <v>42000</v>
      </c>
    </row>
    <row r="72" spans="1:13" ht="20.100000000000001" customHeight="1" x14ac:dyDescent="0.3">
      <c r="B72" s="72" t="s">
        <v>180</v>
      </c>
      <c r="F72" s="32">
        <v>0</v>
      </c>
      <c r="G72" s="32"/>
      <c r="H72" s="32">
        <v>51495</v>
      </c>
      <c r="J72" s="2">
        <v>68664</v>
      </c>
      <c r="K72" s="32"/>
      <c r="L72" s="32"/>
      <c r="M72" s="2">
        <v>0</v>
      </c>
    </row>
    <row r="73" spans="1:13" ht="20.100000000000001" customHeight="1" x14ac:dyDescent="0.3">
      <c r="B73" s="72"/>
      <c r="M73" s="1"/>
    </row>
    <row r="74" spans="1:13" ht="20.100000000000001" customHeight="1" thickBot="1" x14ac:dyDescent="0.35">
      <c r="B74" s="72" t="s">
        <v>62</v>
      </c>
      <c r="F74" s="42">
        <f>SUM(F61:F72)</f>
        <v>482231.96000000008</v>
      </c>
      <c r="G74" s="42"/>
      <c r="H74" s="107">
        <f>SUM(H61:H72)</f>
        <v>351281.42000000004</v>
      </c>
      <c r="I74" s="42"/>
      <c r="J74" s="42">
        <f>SUM(J61:J72)</f>
        <v>576695</v>
      </c>
      <c r="K74" s="42">
        <f>SUM(K61:K72)</f>
        <v>597000</v>
      </c>
      <c r="L74" s="42"/>
      <c r="M74" s="42">
        <f>SUM(M61:M72)</f>
        <v>535000</v>
      </c>
    </row>
    <row r="75" spans="1:13" ht="20.100000000000001" customHeight="1" x14ac:dyDescent="0.3">
      <c r="B75" s="72"/>
      <c r="M75" s="1"/>
    </row>
    <row r="76" spans="1:13" ht="20.100000000000001" customHeight="1" x14ac:dyDescent="0.3">
      <c r="B76" s="72"/>
      <c r="M76" s="25" t="s">
        <v>18</v>
      </c>
    </row>
    <row r="77" spans="1:13" ht="20.100000000000001" customHeight="1" x14ac:dyDescent="0.3">
      <c r="M77" s="1"/>
    </row>
    <row r="78" spans="1:13" ht="20.100000000000001" customHeight="1" x14ac:dyDescent="0.3">
      <c r="A78" s="46" t="s">
        <v>129</v>
      </c>
      <c r="B78" s="46" t="s">
        <v>71</v>
      </c>
      <c r="C78" s="46"/>
      <c r="D78" s="46"/>
      <c r="E78" s="46"/>
      <c r="F78" s="46"/>
      <c r="G78" s="46"/>
      <c r="H78" s="46"/>
      <c r="I78" s="46"/>
      <c r="M78" s="1"/>
    </row>
    <row r="79" spans="1:13" ht="20.100000000000001" customHeight="1" x14ac:dyDescent="0.3">
      <c r="A79" s="78"/>
      <c r="B79" s="78"/>
      <c r="C79" s="78"/>
      <c r="D79" s="78"/>
      <c r="E79" s="78"/>
      <c r="F79" s="49" t="s">
        <v>37</v>
      </c>
      <c r="G79" s="78"/>
      <c r="H79" s="49" t="s">
        <v>37</v>
      </c>
      <c r="I79" s="78"/>
      <c r="J79" s="38" t="s">
        <v>37</v>
      </c>
      <c r="K79" s="38" t="s">
        <v>38</v>
      </c>
      <c r="L79" s="38"/>
      <c r="M79" s="38" t="s">
        <v>38</v>
      </c>
    </row>
    <row r="80" spans="1:13" ht="20.100000000000001" customHeight="1" x14ac:dyDescent="0.3">
      <c r="A80" s="78"/>
      <c r="B80" s="78"/>
      <c r="C80" s="78"/>
      <c r="D80" s="78"/>
      <c r="E80" s="78"/>
      <c r="F80" s="77" t="s">
        <v>210</v>
      </c>
      <c r="G80" s="70"/>
      <c r="H80" s="111" t="s">
        <v>208</v>
      </c>
      <c r="I80" s="78"/>
      <c r="J80" s="77" t="str">
        <f>J5</f>
        <v>2014</v>
      </c>
      <c r="K80" s="77" t="s">
        <v>210</v>
      </c>
      <c r="L80" s="77"/>
      <c r="M80" s="77" t="str">
        <f>M5</f>
        <v>2016</v>
      </c>
    </row>
    <row r="81" spans="1:13" ht="20.100000000000001" customHeight="1" x14ac:dyDescent="0.3">
      <c r="M81" s="1"/>
    </row>
    <row r="82" spans="1:13" ht="20.100000000000001" customHeight="1" x14ac:dyDescent="0.3">
      <c r="B82" s="72" t="s">
        <v>127</v>
      </c>
      <c r="F82" s="3">
        <v>109001.24</v>
      </c>
      <c r="H82" s="3">
        <v>84567.11</v>
      </c>
      <c r="J82" s="3">
        <v>112345</v>
      </c>
      <c r="K82" s="3">
        <v>112000</v>
      </c>
      <c r="M82" s="1">
        <v>109000</v>
      </c>
    </row>
    <row r="83" spans="1:13" ht="20.100000000000001" customHeight="1" x14ac:dyDescent="0.3">
      <c r="B83" s="72" t="s">
        <v>151</v>
      </c>
      <c r="J83" s="3">
        <v>0</v>
      </c>
      <c r="M83" s="1">
        <v>0</v>
      </c>
    </row>
    <row r="84" spans="1:13" ht="20.100000000000001" customHeight="1" x14ac:dyDescent="0.3">
      <c r="B84" s="72" t="s">
        <v>72</v>
      </c>
      <c r="H84" s="3">
        <v>0</v>
      </c>
      <c r="J84" s="32">
        <v>0</v>
      </c>
      <c r="K84" s="32"/>
      <c r="L84" s="32"/>
      <c r="M84" s="32">
        <v>0</v>
      </c>
    </row>
    <row r="85" spans="1:13" ht="20.100000000000001" customHeight="1" x14ac:dyDescent="0.3">
      <c r="B85" s="72"/>
      <c r="F85" s="108"/>
      <c r="G85" s="108"/>
      <c r="H85" s="108"/>
    </row>
    <row r="86" spans="1:13" ht="20.100000000000001" customHeight="1" thickBot="1" x14ac:dyDescent="0.35">
      <c r="B86" s="72" t="s">
        <v>73</v>
      </c>
      <c r="F86" s="42">
        <f>+F82+F84</f>
        <v>109001.24</v>
      </c>
      <c r="G86" s="42"/>
      <c r="H86" s="42">
        <f>+H82+H84</f>
        <v>84567.11</v>
      </c>
      <c r="I86" s="42"/>
      <c r="J86" s="42">
        <f>SUM(J82:J84)</f>
        <v>112345</v>
      </c>
      <c r="K86" s="42">
        <f>+K82</f>
        <v>112000</v>
      </c>
      <c r="L86" s="42"/>
      <c r="M86" s="42">
        <f>SUM(M82:M84)</f>
        <v>109000</v>
      </c>
    </row>
    <row r="90" spans="1:13" ht="20.100000000000001" customHeight="1" thickBot="1" x14ac:dyDescent="0.35">
      <c r="A90" s="45" t="s">
        <v>131</v>
      </c>
      <c r="B90" s="45" t="s">
        <v>141</v>
      </c>
      <c r="C90" s="42"/>
      <c r="D90" s="49"/>
      <c r="E90" s="49"/>
      <c r="F90" s="49"/>
      <c r="G90" s="49"/>
      <c r="H90" s="49"/>
      <c r="I90" s="49"/>
    </row>
    <row r="91" spans="1:13" ht="20.100000000000001" customHeight="1" x14ac:dyDescent="0.3">
      <c r="A91" s="31"/>
      <c r="B91" s="72" t="s">
        <v>138</v>
      </c>
    </row>
    <row r="92" spans="1:13" ht="20.100000000000001" customHeight="1" x14ac:dyDescent="0.3">
      <c r="A92" s="31"/>
    </row>
    <row r="93" spans="1:13" ht="20.100000000000001" customHeight="1" thickBot="1" x14ac:dyDescent="0.35">
      <c r="A93" s="45" t="s">
        <v>132</v>
      </c>
      <c r="B93" s="45" t="s">
        <v>74</v>
      </c>
      <c r="C93" s="42"/>
      <c r="D93" s="42"/>
      <c r="E93" s="42"/>
      <c r="F93" s="42"/>
      <c r="G93" s="42"/>
      <c r="H93" s="42"/>
      <c r="I93" s="42"/>
      <c r="M93" s="36" t="s">
        <v>216</v>
      </c>
    </row>
    <row r="94" spans="1:13" ht="20.100000000000001" customHeight="1" x14ac:dyDescent="0.3">
      <c r="K94" s="35"/>
      <c r="L94" s="35"/>
      <c r="M94" s="34" t="s">
        <v>73</v>
      </c>
    </row>
    <row r="95" spans="1:13" ht="20.100000000000001" customHeight="1" x14ac:dyDescent="0.3">
      <c r="K95" s="35"/>
      <c r="L95" s="35"/>
      <c r="M95" s="34"/>
    </row>
    <row r="96" spans="1:13" ht="20.100000000000001" customHeight="1" x14ac:dyDescent="0.3">
      <c r="B96" s="74" t="s">
        <v>242</v>
      </c>
      <c r="F96" s="3" t="s">
        <v>198</v>
      </c>
      <c r="H96" s="3" t="s">
        <v>199</v>
      </c>
      <c r="J96" s="3" t="s">
        <v>212</v>
      </c>
    </row>
    <row r="97" spans="2:14" ht="20.100000000000001" customHeight="1" x14ac:dyDescent="0.3">
      <c r="B97" s="72" t="s">
        <v>75</v>
      </c>
      <c r="F97" s="3">
        <v>558722</v>
      </c>
      <c r="H97" s="3">
        <v>992865</v>
      </c>
      <c r="J97" s="3">
        <v>9921863.8499999996</v>
      </c>
      <c r="M97" s="3">
        <f>+F97+J97</f>
        <v>10480585.85</v>
      </c>
    </row>
    <row r="98" spans="2:14" ht="20.100000000000001" customHeight="1" x14ac:dyDescent="0.3">
      <c r="B98" s="72" t="s">
        <v>200</v>
      </c>
    </row>
    <row r="99" spans="2:14" ht="20.100000000000001" customHeight="1" x14ac:dyDescent="0.3">
      <c r="B99" s="72" t="s">
        <v>201</v>
      </c>
    </row>
    <row r="100" spans="2:14" ht="20.100000000000001" customHeight="1" x14ac:dyDescent="0.3">
      <c r="B100" s="72" t="s">
        <v>202</v>
      </c>
      <c r="K100" s="39"/>
      <c r="L100" s="39"/>
      <c r="M100" s="39">
        <f>M97+M98-M99</f>
        <v>10480585.85</v>
      </c>
    </row>
    <row r="101" spans="2:14" ht="20.100000000000001" customHeight="1" x14ac:dyDescent="0.3">
      <c r="B101" s="72"/>
    </row>
    <row r="102" spans="2:14" ht="20.100000000000001" customHeight="1" x14ac:dyDescent="0.3">
      <c r="B102" s="72" t="s">
        <v>203</v>
      </c>
      <c r="F102" s="3">
        <f>234675+22350</f>
        <v>257025</v>
      </c>
      <c r="H102" s="3">
        <f>4851353+183300</f>
        <v>5034653</v>
      </c>
      <c r="J102" s="3">
        <f>4851353+183300</f>
        <v>5034653</v>
      </c>
      <c r="M102" s="3">
        <f>+F102+J102</f>
        <v>5291678</v>
      </c>
    </row>
    <row r="103" spans="2:14" ht="20.100000000000001" customHeight="1" x14ac:dyDescent="0.3">
      <c r="B103" s="72" t="s">
        <v>76</v>
      </c>
      <c r="F103" s="3">
        <v>22348</v>
      </c>
      <c r="H103" s="3">
        <v>91650</v>
      </c>
      <c r="J103" s="3">
        <v>183300</v>
      </c>
      <c r="K103" s="92"/>
      <c r="L103" s="92"/>
      <c r="M103" s="3">
        <f>+F103+J103</f>
        <v>205648</v>
      </c>
    </row>
    <row r="104" spans="2:14" ht="20.100000000000001" customHeight="1" x14ac:dyDescent="0.3">
      <c r="B104" s="72" t="s">
        <v>211</v>
      </c>
      <c r="K104" s="39"/>
      <c r="L104" s="39"/>
      <c r="M104" s="39">
        <f>M102+M103</f>
        <v>5497326</v>
      </c>
    </row>
    <row r="105" spans="2:14" ht="20.100000000000001" customHeight="1" x14ac:dyDescent="0.3">
      <c r="B105" s="72"/>
    </row>
    <row r="106" spans="2:14" ht="20.100000000000001" customHeight="1" x14ac:dyDescent="0.3">
      <c r="B106" s="72" t="s">
        <v>218</v>
      </c>
      <c r="K106" s="39"/>
      <c r="L106" s="39"/>
      <c r="M106" s="39">
        <f>+M100-M104</f>
        <v>4983259.8499999996</v>
      </c>
      <c r="N106" s="3">
        <f>N100-N104</f>
        <v>0</v>
      </c>
    </row>
    <row r="107" spans="2:14" ht="20.100000000000001" customHeight="1" x14ac:dyDescent="0.3">
      <c r="B107" s="75"/>
      <c r="C107"/>
      <c r="D107"/>
      <c r="E107"/>
      <c r="F107"/>
      <c r="G107"/>
      <c r="H107"/>
      <c r="I107"/>
      <c r="J107"/>
      <c r="K107"/>
      <c r="L107"/>
      <c r="M107"/>
    </row>
    <row r="108" spans="2:14" ht="20.100000000000001" customHeight="1" x14ac:dyDescent="0.3">
      <c r="B108" s="72" t="s">
        <v>133</v>
      </c>
      <c r="C108"/>
      <c r="D108"/>
      <c r="E108"/>
      <c r="F108"/>
      <c r="G108"/>
      <c r="H108"/>
      <c r="I108"/>
      <c r="J108"/>
      <c r="K108"/>
      <c r="L108"/>
      <c r="M108"/>
    </row>
    <row r="109" spans="2:14" ht="20.100000000000001" customHeight="1" x14ac:dyDescent="0.3">
      <c r="B109" s="72" t="s">
        <v>77</v>
      </c>
      <c r="C109"/>
      <c r="D109"/>
      <c r="E109"/>
      <c r="F109"/>
      <c r="G109"/>
      <c r="H109"/>
      <c r="I109"/>
      <c r="J109"/>
      <c r="K109"/>
      <c r="L109"/>
      <c r="M109"/>
    </row>
    <row r="110" spans="2:14" ht="20.100000000000001" customHeight="1" x14ac:dyDescent="0.3">
      <c r="B110" s="75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ht="20.100000000000001" customHeight="1" x14ac:dyDescent="0.3">
      <c r="B111" s="72" t="s">
        <v>78</v>
      </c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ht="20.100000000000001" customHeight="1" x14ac:dyDescent="0.3">
      <c r="B112" s="72" t="s">
        <v>79</v>
      </c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20.100000000000001" customHeight="1" x14ac:dyDescent="0.3">
      <c r="B113" s="75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20.100000000000001" customHeight="1" x14ac:dyDescent="0.3">
      <c r="B114" s="96" t="s">
        <v>186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/>
      <c r="N114"/>
    </row>
    <row r="115" spans="1:14" ht="20.100000000000001" customHeight="1" x14ac:dyDescent="0.3">
      <c r="B115" s="96" t="s">
        <v>187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/>
      <c r="N115"/>
    </row>
    <row r="116" spans="1:14" ht="20.100000000000001" customHeight="1" x14ac:dyDescent="0.3">
      <c r="B116" s="75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20.100000000000001" customHeight="1" x14ac:dyDescent="0.3">
      <c r="B117" s="72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20.100000000000001" customHeight="1" x14ac:dyDescent="0.3">
      <c r="B118" s="72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20.100000000000001" customHeight="1" x14ac:dyDescent="0.3">
      <c r="B119" s="75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20.100000000000001" customHeight="1" x14ac:dyDescent="0.3">
      <c r="A120"/>
      <c r="B120"/>
      <c r="C120"/>
      <c r="D120"/>
      <c r="E120"/>
      <c r="F120"/>
      <c r="G120"/>
      <c r="H120"/>
      <c r="I120"/>
      <c r="J120" s="79"/>
      <c r="K120" s="79"/>
      <c r="L120" s="79"/>
      <c r="M120" s="83" t="s">
        <v>19</v>
      </c>
      <c r="N120"/>
    </row>
    <row r="121" spans="1:14" ht="20.100000000000001" customHeight="1" x14ac:dyDescent="0.3">
      <c r="A121"/>
      <c r="B121"/>
      <c r="C121"/>
      <c r="D121"/>
      <c r="E121"/>
      <c r="F121"/>
      <c r="G121"/>
      <c r="H121"/>
      <c r="I121"/>
      <c r="J121" s="79"/>
      <c r="K121" s="79"/>
      <c r="L121" s="79"/>
      <c r="M121" s="81"/>
      <c r="N121"/>
    </row>
    <row r="122" spans="1:14" ht="20.100000000000001" customHeight="1" x14ac:dyDescent="0.3">
      <c r="A122" s="85" t="s">
        <v>17</v>
      </c>
      <c r="B122" s="86" t="s">
        <v>114</v>
      </c>
      <c r="C122" s="82"/>
      <c r="D122" s="82"/>
      <c r="E122" s="82"/>
      <c r="F122" s="82"/>
      <c r="G122" s="82"/>
      <c r="H122" s="82"/>
      <c r="I122" s="82"/>
      <c r="J122" s="83"/>
      <c r="K122" s="83"/>
      <c r="L122" s="83"/>
      <c r="M122" s="84"/>
      <c r="N122" s="82"/>
    </row>
    <row r="123" spans="1:14" ht="20.100000000000001" customHeight="1" x14ac:dyDescent="0.3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  <c r="M123" s="84"/>
      <c r="N123" s="82"/>
    </row>
    <row r="124" spans="1:14" ht="20.100000000000001" customHeight="1" x14ac:dyDescent="0.3">
      <c r="A124" s="82"/>
      <c r="B124" s="82" t="s">
        <v>181</v>
      </c>
      <c r="C124" s="82"/>
      <c r="D124" s="82"/>
      <c r="E124" s="82"/>
      <c r="F124" s="82"/>
      <c r="G124" s="82"/>
      <c r="H124" s="82"/>
      <c r="I124" s="82"/>
      <c r="J124" s="83"/>
      <c r="K124" s="83"/>
      <c r="L124" s="83"/>
      <c r="M124" s="118">
        <v>274650</v>
      </c>
      <c r="N124" s="82"/>
    </row>
    <row r="125" spans="1:14" ht="20.100000000000001" customHeight="1" x14ac:dyDescent="0.3">
      <c r="A125" s="82"/>
      <c r="B125" s="82" t="s">
        <v>243</v>
      </c>
      <c r="C125" s="82"/>
      <c r="D125" s="82"/>
      <c r="E125" s="82"/>
      <c r="F125" s="82"/>
      <c r="G125" s="82"/>
      <c r="H125" s="82"/>
      <c r="I125" s="82"/>
      <c r="J125" s="83"/>
      <c r="K125" s="83"/>
      <c r="L125" s="83"/>
      <c r="M125" s="118">
        <v>-274650</v>
      </c>
      <c r="N125" s="82"/>
    </row>
    <row r="126" spans="1:14" ht="20.100000000000001" customHeight="1" x14ac:dyDescent="0.3">
      <c r="A126" s="82"/>
      <c r="B126" s="82" t="s">
        <v>204</v>
      </c>
      <c r="C126" s="82"/>
      <c r="D126" s="82"/>
      <c r="E126" s="82"/>
      <c r="F126" s="82"/>
      <c r="G126" s="82"/>
      <c r="H126" s="82"/>
      <c r="I126" s="82"/>
      <c r="J126" s="83"/>
      <c r="K126" s="83"/>
      <c r="L126" s="83"/>
      <c r="M126" s="118">
        <v>211349</v>
      </c>
      <c r="N126" s="82"/>
    </row>
    <row r="127" spans="1:14" ht="20.100000000000001" customHeight="1" x14ac:dyDescent="0.3">
      <c r="A127" s="82"/>
      <c r="B127" s="82" t="s">
        <v>205</v>
      </c>
      <c r="C127" s="82"/>
      <c r="D127" s="82"/>
      <c r="E127" s="82"/>
      <c r="F127" s="82"/>
      <c r="G127" s="82"/>
      <c r="H127" s="82"/>
      <c r="I127" s="82"/>
      <c r="J127" s="83"/>
      <c r="K127" s="83"/>
      <c r="L127" s="83"/>
      <c r="M127" s="118">
        <v>-15852</v>
      </c>
      <c r="N127" s="82"/>
    </row>
    <row r="128" spans="1:14" ht="20.100000000000001" customHeight="1" x14ac:dyDescent="0.3">
      <c r="A128" s="82"/>
      <c r="B128" s="82" t="s">
        <v>213</v>
      </c>
      <c r="C128" s="82"/>
      <c r="D128" s="82"/>
      <c r="E128" s="82"/>
      <c r="F128" s="82"/>
      <c r="G128" s="82"/>
      <c r="H128" s="82"/>
      <c r="I128" s="82"/>
      <c r="J128" s="83"/>
      <c r="K128" s="83"/>
      <c r="L128" s="83"/>
      <c r="M128" s="119">
        <v>-42000</v>
      </c>
      <c r="N128" s="82"/>
    </row>
    <row r="129" spans="1:14" ht="20.100000000000001" customHeight="1" thickBot="1" x14ac:dyDescent="0.35">
      <c r="A129" s="82"/>
      <c r="B129" s="82" t="s">
        <v>214</v>
      </c>
      <c r="C129" s="82"/>
      <c r="D129" s="82"/>
      <c r="E129" s="82"/>
      <c r="F129" s="82"/>
      <c r="G129" s="82"/>
      <c r="H129" s="82"/>
      <c r="I129" s="82"/>
      <c r="J129" s="83"/>
      <c r="K129" s="83"/>
      <c r="L129" s="83"/>
      <c r="M129" s="120">
        <f>SUM(M124:M128)</f>
        <v>153497</v>
      </c>
      <c r="N129" s="82"/>
    </row>
    <row r="130" spans="1:14" ht="20.100000000000001" customHeight="1" thickTop="1" x14ac:dyDescent="0.3">
      <c r="A130" s="82"/>
      <c r="B130" s="82"/>
      <c r="C130" s="82"/>
      <c r="D130" s="82"/>
      <c r="E130" s="82"/>
      <c r="F130" s="82"/>
      <c r="G130" s="82"/>
      <c r="H130" s="82"/>
      <c r="I130" s="82"/>
      <c r="J130" s="83"/>
      <c r="K130" s="83"/>
      <c r="L130" s="83"/>
      <c r="M130" s="84"/>
      <c r="N130" s="82"/>
    </row>
    <row r="131" spans="1:14" ht="20.100000000000001" customHeight="1" x14ac:dyDescent="0.3">
      <c r="A131" s="82"/>
      <c r="B131" s="82" t="s">
        <v>152</v>
      </c>
      <c r="C131" s="82"/>
      <c r="D131" s="82"/>
      <c r="E131" s="82"/>
      <c r="F131" s="82"/>
      <c r="G131" s="82"/>
      <c r="H131" s="82"/>
      <c r="I131" s="82"/>
      <c r="J131" s="83"/>
      <c r="K131" s="83"/>
      <c r="L131" s="83"/>
      <c r="M131" s="84"/>
      <c r="N131" s="82"/>
    </row>
    <row r="132" spans="1:14" ht="20.100000000000001" customHeight="1" x14ac:dyDescent="0.3">
      <c r="A132"/>
      <c r="B132"/>
      <c r="C132"/>
      <c r="D132"/>
      <c r="E132"/>
      <c r="F132"/>
      <c r="G132"/>
      <c r="H132"/>
      <c r="I132"/>
      <c r="J132" s="79"/>
      <c r="K132" s="79"/>
      <c r="L132" s="79"/>
      <c r="M132"/>
      <c r="N132"/>
    </row>
    <row r="133" spans="1:14" ht="20.100000000000001" customHeight="1" x14ac:dyDescent="0.3">
      <c r="A133" s="46" t="s">
        <v>30</v>
      </c>
      <c r="B133" s="46" t="s">
        <v>80</v>
      </c>
      <c r="C133" s="47"/>
      <c r="D133" s="47"/>
      <c r="E133" s="47"/>
      <c r="F133" s="47"/>
      <c r="G133" s="47"/>
      <c r="H133" s="47"/>
      <c r="I133" s="47"/>
      <c r="J133" s="79"/>
      <c r="K133" s="79"/>
      <c r="L133" s="79"/>
      <c r="M133" s="30"/>
    </row>
    <row r="134" spans="1:14" ht="20.100000000000001" customHeight="1" x14ac:dyDescent="0.3">
      <c r="B134" s="72" t="s">
        <v>215</v>
      </c>
      <c r="C134"/>
      <c r="D134"/>
      <c r="E134"/>
      <c r="F134"/>
      <c r="G134"/>
      <c r="H134"/>
      <c r="I134"/>
      <c r="J134"/>
      <c r="K134"/>
      <c r="L134"/>
      <c r="M134" s="30"/>
    </row>
    <row r="136" spans="1:14" ht="20.100000000000001" customHeight="1" x14ac:dyDescent="0.3">
      <c r="A136" s="46" t="s">
        <v>18</v>
      </c>
      <c r="B136" s="46" t="s">
        <v>81</v>
      </c>
      <c r="C136" s="46"/>
      <c r="D136" s="46"/>
      <c r="E136" s="46"/>
      <c r="F136" s="46"/>
      <c r="G136" s="46"/>
      <c r="H136" s="46"/>
      <c r="I136" s="46"/>
      <c r="M136" s="30"/>
    </row>
    <row r="137" spans="1:14" ht="20.100000000000001" customHeight="1" x14ac:dyDescent="0.3">
      <c r="A137" s="78"/>
      <c r="B137" s="78"/>
      <c r="C137" s="78"/>
      <c r="D137" s="78"/>
      <c r="E137" s="78"/>
      <c r="F137" s="49"/>
      <c r="G137" s="78"/>
      <c r="H137" s="49"/>
      <c r="I137" s="78"/>
      <c r="M137" s="30" t="s">
        <v>37</v>
      </c>
    </row>
    <row r="138" spans="1:14" ht="20.100000000000001" customHeight="1" x14ac:dyDescent="0.3">
      <c r="F138" s="49"/>
      <c r="G138" s="49"/>
      <c r="H138" s="108"/>
      <c r="I138" s="49"/>
      <c r="J138" s="49"/>
      <c r="M138" s="80" t="s">
        <v>216</v>
      </c>
    </row>
    <row r="139" spans="1:14" ht="20.100000000000001" customHeight="1" x14ac:dyDescent="0.3">
      <c r="B139" s="72" t="s">
        <v>82</v>
      </c>
      <c r="M139" s="22">
        <v>12000</v>
      </c>
    </row>
    <row r="140" spans="1:14" ht="20.100000000000001" customHeight="1" x14ac:dyDescent="0.3">
      <c r="B140" s="72" t="s">
        <v>148</v>
      </c>
      <c r="M140" s="22">
        <v>15</v>
      </c>
    </row>
    <row r="141" spans="1:14" ht="20.100000000000001" customHeight="1" x14ac:dyDescent="0.3">
      <c r="B141" s="72" t="s">
        <v>83</v>
      </c>
      <c r="M141" s="22">
        <v>94056</v>
      </c>
    </row>
    <row r="142" spans="1:14" ht="20.100000000000001" customHeight="1" x14ac:dyDescent="0.3">
      <c r="B142" s="72" t="s">
        <v>147</v>
      </c>
      <c r="M142" s="22">
        <v>326408</v>
      </c>
    </row>
    <row r="143" spans="1:14" ht="20.100000000000001" customHeight="1" x14ac:dyDescent="0.3">
      <c r="B143" s="72"/>
      <c r="M143" s="22"/>
    </row>
    <row r="144" spans="1:14" ht="20.100000000000001" customHeight="1" x14ac:dyDescent="0.3">
      <c r="B144" s="72" t="s">
        <v>73</v>
      </c>
      <c r="M144" s="48">
        <f>SUM(M139:M142)</f>
        <v>432479</v>
      </c>
    </row>
    <row r="145" spans="1:13" ht="20.100000000000001" customHeight="1" x14ac:dyDescent="0.3">
      <c r="M145" s="22"/>
    </row>
    <row r="146" spans="1:13" ht="20.100000000000001" customHeight="1" x14ac:dyDescent="0.3">
      <c r="A146" s="46" t="s">
        <v>19</v>
      </c>
      <c r="B146" s="46" t="s">
        <v>84</v>
      </c>
      <c r="C146" s="32"/>
      <c r="D146" s="32"/>
      <c r="E146" s="32"/>
      <c r="F146" s="32"/>
      <c r="G146" s="32"/>
      <c r="H146" s="32"/>
      <c r="I146" s="32"/>
      <c r="J146" s="32"/>
      <c r="K146" s="49"/>
      <c r="L146" s="49"/>
    </row>
    <row r="147" spans="1:13" ht="20.100000000000001" customHeight="1" x14ac:dyDescent="0.3">
      <c r="B147" s="70" t="s">
        <v>85</v>
      </c>
      <c r="C147" s="3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3" ht="20.100000000000001" customHeight="1" x14ac:dyDescent="0.3">
      <c r="B148" s="72" t="s">
        <v>182</v>
      </c>
      <c r="M148" s="1">
        <v>418777</v>
      </c>
    </row>
    <row r="149" spans="1:13" ht="20.100000000000001" customHeight="1" x14ac:dyDescent="0.3">
      <c r="B149" s="72" t="s">
        <v>185</v>
      </c>
      <c r="M149" s="1">
        <v>347063</v>
      </c>
    </row>
    <row r="150" spans="1:13" ht="20.100000000000001" customHeight="1" x14ac:dyDescent="0.3">
      <c r="B150" s="72" t="s">
        <v>221</v>
      </c>
      <c r="M150" s="49">
        <v>-527205</v>
      </c>
    </row>
    <row r="151" spans="1:13" ht="20.100000000000001" customHeight="1" x14ac:dyDescent="0.3">
      <c r="B151" s="72" t="s">
        <v>244</v>
      </c>
      <c r="M151" s="39">
        <f>SUM(M148:M150)</f>
        <v>238635</v>
      </c>
    </row>
    <row r="152" spans="1:13" ht="20.100000000000001" customHeight="1" x14ac:dyDescent="0.3">
      <c r="B152" s="75"/>
      <c r="C152"/>
      <c r="D152"/>
      <c r="E152"/>
      <c r="F152"/>
      <c r="G152"/>
      <c r="H152"/>
      <c r="I152"/>
      <c r="J152"/>
      <c r="K152"/>
      <c r="L152"/>
      <c r="M152"/>
    </row>
    <row r="153" spans="1:13" ht="20.100000000000001" customHeight="1" x14ac:dyDescent="0.3"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0.100000000000001" customHeight="1" x14ac:dyDescent="0.3">
      <c r="A154" s="46" t="s">
        <v>21</v>
      </c>
      <c r="B154" s="46" t="s">
        <v>87</v>
      </c>
      <c r="C154" s="32"/>
      <c r="D154" s="32"/>
      <c r="E154" s="32"/>
      <c r="F154" s="32"/>
      <c r="G154" s="32"/>
      <c r="H154" s="32"/>
      <c r="I154" s="32"/>
      <c r="J154" s="32"/>
      <c r="K154" s="49"/>
      <c r="L154" s="49"/>
    </row>
    <row r="156" spans="1:13" ht="20.100000000000001" customHeight="1" x14ac:dyDescent="0.3">
      <c r="B156" s="72" t="s">
        <v>88</v>
      </c>
      <c r="M156" s="3">
        <v>60873</v>
      </c>
    </row>
    <row r="157" spans="1:13" ht="20.100000000000001" customHeight="1" x14ac:dyDescent="0.3">
      <c r="B157" s="72" t="s">
        <v>245</v>
      </c>
      <c r="M157" s="3">
        <f>21800-1063</f>
        <v>20737</v>
      </c>
    </row>
    <row r="158" spans="1:13" ht="20.100000000000001" customHeight="1" x14ac:dyDescent="0.3">
      <c r="B158" s="72" t="s">
        <v>246</v>
      </c>
      <c r="M158" s="3">
        <v>2640</v>
      </c>
    </row>
    <row r="159" spans="1:13" ht="20.100000000000001" customHeight="1" x14ac:dyDescent="0.3">
      <c r="B159" s="72" t="s">
        <v>89</v>
      </c>
      <c r="M159" s="1">
        <v>14625</v>
      </c>
    </row>
    <row r="160" spans="1:13" ht="20.100000000000001" customHeight="1" x14ac:dyDescent="0.3">
      <c r="B160" s="72"/>
      <c r="M160" s="50">
        <f>SUM(M156:M159)</f>
        <v>98875</v>
      </c>
    </row>
    <row r="161" spans="1:13" ht="20.100000000000001" customHeight="1" x14ac:dyDescent="0.3">
      <c r="M161" s="1"/>
    </row>
    <row r="162" spans="1:13" ht="20.100000000000001" customHeight="1" x14ac:dyDescent="0.3">
      <c r="A162" s="32" t="s">
        <v>22</v>
      </c>
      <c r="B162" s="46" t="s">
        <v>90</v>
      </c>
      <c r="C162" s="32"/>
      <c r="D162" s="32"/>
      <c r="E162" s="32"/>
      <c r="F162" s="32"/>
      <c r="G162" s="32"/>
      <c r="H162" s="32"/>
      <c r="I162" s="32"/>
      <c r="J162" s="32"/>
      <c r="M162" s="25" t="s">
        <v>21</v>
      </c>
    </row>
    <row r="163" spans="1:13" ht="20.100000000000001" customHeight="1" x14ac:dyDescent="0.3">
      <c r="M163" s="1"/>
    </row>
    <row r="164" spans="1:13" ht="20.100000000000001" customHeight="1" x14ac:dyDescent="0.3">
      <c r="B164" s="72" t="s">
        <v>139</v>
      </c>
      <c r="M164" s="3">
        <v>44100</v>
      </c>
    </row>
    <row r="165" spans="1:13" ht="20.100000000000001" customHeight="1" x14ac:dyDescent="0.3">
      <c r="B165" s="72" t="s">
        <v>140</v>
      </c>
      <c r="M165" s="1">
        <v>5320</v>
      </c>
    </row>
    <row r="166" spans="1:13" ht="20.100000000000001" customHeight="1" x14ac:dyDescent="0.3">
      <c r="B166" s="72" t="s">
        <v>207</v>
      </c>
      <c r="M166" s="1">
        <v>0</v>
      </c>
    </row>
    <row r="167" spans="1:13" ht="20.100000000000001" customHeight="1" x14ac:dyDescent="0.3">
      <c r="B167" s="72" t="s">
        <v>91</v>
      </c>
      <c r="M167" s="1">
        <v>1600</v>
      </c>
    </row>
    <row r="168" spans="1:13" ht="20.100000000000001" customHeight="1" x14ac:dyDescent="0.3">
      <c r="B168" s="72" t="s">
        <v>92</v>
      </c>
      <c r="M168" s="1">
        <v>8400</v>
      </c>
    </row>
    <row r="169" spans="1:13" ht="20.100000000000001" customHeight="1" x14ac:dyDescent="0.3">
      <c r="B169" s="72" t="s">
        <v>183</v>
      </c>
      <c r="M169" s="1">
        <v>0</v>
      </c>
    </row>
    <row r="170" spans="1:13" ht="20.100000000000001" customHeight="1" x14ac:dyDescent="0.3">
      <c r="B170" s="3" t="s">
        <v>73</v>
      </c>
      <c r="M170" s="50">
        <f>SUM(M164:M169)</f>
        <v>59420</v>
      </c>
    </row>
    <row r="171" spans="1:13" ht="20.100000000000001" customHeight="1" x14ac:dyDescent="0.3">
      <c r="B171" s="36"/>
      <c r="M171" s="1"/>
    </row>
    <row r="172" spans="1:13" ht="20.100000000000001" customHeight="1" x14ac:dyDescent="0.3">
      <c r="A172" s="46" t="s">
        <v>153</v>
      </c>
      <c r="B172" s="46" t="s">
        <v>93</v>
      </c>
      <c r="C172" s="46"/>
      <c r="D172" s="46"/>
      <c r="E172" s="46"/>
      <c r="F172" s="46"/>
      <c r="G172" s="46"/>
      <c r="H172" s="46"/>
      <c r="I172" s="46"/>
      <c r="M172"/>
    </row>
    <row r="174" spans="1:13" ht="20.100000000000001" customHeight="1" x14ac:dyDescent="0.3">
      <c r="B174" s="72" t="s">
        <v>94</v>
      </c>
      <c r="M174" s="3">
        <f>2141282-kro!F167</f>
        <v>2074721</v>
      </c>
    </row>
    <row r="175" spans="1:13" ht="20.100000000000001" customHeight="1" x14ac:dyDescent="0.3">
      <c r="B175" s="72"/>
      <c r="M175" s="39">
        <f>M174</f>
        <v>2074721</v>
      </c>
    </row>
    <row r="176" spans="1:13" ht="20.100000000000001" customHeight="1" x14ac:dyDescent="0.3">
      <c r="B176" s="73"/>
      <c r="M176"/>
    </row>
    <row r="177" spans="1:13" ht="20.100000000000001" customHeight="1" x14ac:dyDescent="0.3">
      <c r="B177" s="72" t="s">
        <v>206</v>
      </c>
      <c r="M177" s="3">
        <v>66560</v>
      </c>
    </row>
    <row r="178" spans="1:13" ht="20.100000000000001" customHeight="1" x14ac:dyDescent="0.3">
      <c r="B178" s="72" t="s">
        <v>95</v>
      </c>
      <c r="M178" s="3">
        <f>+M175-M177</f>
        <v>2008161</v>
      </c>
    </row>
    <row r="179" spans="1:13" ht="20.100000000000001" customHeight="1" x14ac:dyDescent="0.3">
      <c r="M179" s="39">
        <f>M177+M178</f>
        <v>2074721</v>
      </c>
    </row>
    <row r="180" spans="1:13" ht="20.100000000000001" customHeight="1" x14ac:dyDescent="0.3">
      <c r="M180" s="1"/>
    </row>
    <row r="182" spans="1:13" ht="20.100000000000001" customHeight="1" x14ac:dyDescent="0.3">
      <c r="A182" s="31"/>
    </row>
  </sheetData>
  <phoneticPr fontId="9" type="noConversion"/>
  <printOptions horizontalCentered="1"/>
  <pageMargins left="0.78" right="0.78" top="0.98425196850393704" bottom="0.98425196850393704" header="0.45" footer="0"/>
  <pageSetup paperSize="9" scale="73" fitToHeight="4" orientation="portrait" horizontalDpi="300" verticalDpi="300" r:id="rId1"/>
  <headerFooter alignWithMargins="0"/>
  <rowBreaks count="4" manualBreakCount="4">
    <brk id="33" max="8" man="1"/>
    <brk id="75" max="8" man="1"/>
    <brk id="119" max="8" man="1"/>
    <brk id="1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3</vt:i4>
      </vt:variant>
    </vt:vector>
  </HeadingPairs>
  <TitlesOfParts>
    <vt:vector size="6" baseType="lpstr">
      <vt:lpstr>Påtegning</vt:lpstr>
      <vt:lpstr>kro</vt:lpstr>
      <vt:lpstr>spec</vt:lpstr>
      <vt:lpstr>kro!Udskriftsområde</vt:lpstr>
      <vt:lpstr>spec!Udskriftsområde</vt:lpstr>
      <vt:lpstr>kro!Udskriftsområde_MI</vt:lpstr>
    </vt:vector>
  </TitlesOfParts>
  <Company>Revisionsfirmaet Ib Østlund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Koch Jensen</dc:creator>
  <cp:lastModifiedBy>Lisa</cp:lastModifiedBy>
  <cp:lastPrinted>2016-03-07T13:57:47Z</cp:lastPrinted>
  <dcterms:created xsi:type="dcterms:W3CDTF">1998-08-28T07:37:41Z</dcterms:created>
  <dcterms:modified xsi:type="dcterms:W3CDTF">2016-03-07T15:27:35Z</dcterms:modified>
</cp:coreProperties>
</file>